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15c786c1fecbc8c/Desktop/Directory/20 Meetings/22 Full Council agendas/FCA 23-24/2024-04-04/"/>
    </mc:Choice>
  </mc:AlternateContent>
  <xr:revisionPtr revIDLastSave="36" documentId="8_{62299126-73E3-4B86-92D1-8586991D8203}" xr6:coauthVersionLast="47" xr6:coauthVersionMax="47" xr10:uidLastSave="{172D2E3E-0DE4-4F75-A3F9-4A5DEF9A6684}"/>
  <bookViews>
    <workbookView xWindow="-120" yWindow="-120" windowWidth="29040" windowHeight="17640" xr2:uid="{5419D527-3885-41ED-BD73-9A690047A02D}"/>
  </bookViews>
  <sheets>
    <sheet name="Cashbook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169" i="1" l="1"/>
  <c r="CZ169" i="1"/>
  <c r="CY169" i="1"/>
  <c r="CX169" i="1"/>
  <c r="CW169" i="1"/>
  <c r="CV169" i="1"/>
  <c r="CT169" i="1"/>
  <c r="CS169" i="1"/>
  <c r="CR169" i="1"/>
  <c r="CQ169" i="1"/>
  <c r="CP169" i="1"/>
  <c r="CO169" i="1"/>
  <c r="CN169" i="1"/>
  <c r="CM169" i="1"/>
  <c r="CL169" i="1"/>
  <c r="CL170" i="1" s="1"/>
  <c r="CL171" i="1" s="1"/>
  <c r="CK169" i="1"/>
  <c r="CK170" i="1" s="1"/>
  <c r="CK171" i="1" s="1"/>
  <c r="CJ169" i="1"/>
  <c r="CI169" i="1"/>
  <c r="CH169" i="1"/>
  <c r="CG169" i="1"/>
  <c r="CF169" i="1"/>
  <c r="CD169" i="1"/>
  <c r="CC169" i="1"/>
  <c r="CC170" i="1" s="1"/>
  <c r="CC171" i="1" s="1"/>
  <c r="CB169" i="1"/>
  <c r="CB170" i="1" s="1"/>
  <c r="CB171" i="1" s="1"/>
  <c r="CA169" i="1"/>
  <c r="BZ169" i="1"/>
  <c r="BY169" i="1"/>
  <c r="BX169" i="1"/>
  <c r="BW169" i="1"/>
  <c r="BU169" i="1"/>
  <c r="BT169" i="1"/>
  <c r="BT170" i="1" s="1"/>
  <c r="BT171" i="1" s="1"/>
  <c r="BS169" i="1"/>
  <c r="BS170" i="1" s="1"/>
  <c r="BS171" i="1" s="1"/>
  <c r="BR169" i="1"/>
  <c r="BQ169" i="1"/>
  <c r="BP169" i="1"/>
  <c r="BO169" i="1"/>
  <c r="BN169" i="1"/>
  <c r="BM169" i="1"/>
  <c r="BL169" i="1"/>
  <c r="BL170" i="1" s="1"/>
  <c r="BL171" i="1" s="1"/>
  <c r="BK169" i="1"/>
  <c r="BK170" i="1" s="1"/>
  <c r="BK171" i="1" s="1"/>
  <c r="BI169" i="1"/>
  <c r="BG169" i="1"/>
  <c r="BE169" i="1"/>
  <c r="BC169" i="1"/>
  <c r="BB169" i="1"/>
  <c r="BA169" i="1"/>
  <c r="AY169" i="1"/>
  <c r="AY170" i="1" s="1"/>
  <c r="AY171" i="1" s="1"/>
  <c r="AX169" i="1"/>
  <c r="AX170" i="1" s="1"/>
  <c r="AX171" i="1" s="1"/>
  <c r="AW169" i="1"/>
  <c r="AV169" i="1"/>
  <c r="AU169" i="1"/>
  <c r="AT169" i="1"/>
  <c r="AS169" i="1"/>
  <c r="AR169" i="1"/>
  <c r="AQ169" i="1"/>
  <c r="AQ170" i="1" s="1"/>
  <c r="AQ171" i="1" s="1"/>
  <c r="AP169" i="1"/>
  <c r="AP170" i="1" s="1"/>
  <c r="AP171" i="1" s="1"/>
  <c r="AN169" i="1"/>
  <c r="AM169" i="1"/>
  <c r="AL169" i="1"/>
  <c r="AK169" i="1"/>
  <c r="AJ169" i="1"/>
  <c r="AI169" i="1"/>
  <c r="AH169" i="1"/>
  <c r="AH170" i="1" s="1"/>
  <c r="AH171" i="1" s="1"/>
  <c r="AG169" i="1"/>
  <c r="AG170" i="1" s="1"/>
  <c r="AG171" i="1" s="1"/>
  <c r="AF169" i="1"/>
  <c r="AD169" i="1"/>
  <c r="AC169" i="1"/>
  <c r="AA169" i="1"/>
  <c r="Z169" i="1"/>
  <c r="Y169" i="1"/>
  <c r="X169" i="1"/>
  <c r="X170" i="1" s="1"/>
  <c r="X171" i="1" s="1"/>
  <c r="W169" i="1"/>
  <c r="W170" i="1" s="1"/>
  <c r="W171" i="1" s="1"/>
  <c r="V169" i="1"/>
  <c r="U169" i="1"/>
  <c r="T169" i="1"/>
  <c r="S169" i="1"/>
  <c r="R169" i="1"/>
  <c r="Q169" i="1"/>
  <c r="P169" i="1"/>
  <c r="P170" i="1" s="1"/>
  <c r="P171" i="1" s="1"/>
  <c r="O169" i="1"/>
  <c r="O170" i="1" s="1"/>
  <c r="O171" i="1" s="1"/>
  <c r="N169" i="1"/>
  <c r="L169" i="1"/>
  <c r="J169" i="1"/>
  <c r="I169" i="1"/>
  <c r="DA159" i="1"/>
  <c r="CZ159" i="1"/>
  <c r="CY159" i="1"/>
  <c r="CX159" i="1"/>
  <c r="CW159" i="1"/>
  <c r="CV159" i="1"/>
  <c r="CT159" i="1"/>
  <c r="CS159" i="1"/>
  <c r="CR159" i="1"/>
  <c r="CQ159" i="1"/>
  <c r="CP159" i="1"/>
  <c r="CO159" i="1"/>
  <c r="CN159" i="1"/>
  <c r="CM159" i="1"/>
  <c r="CL159" i="1"/>
  <c r="CK159" i="1"/>
  <c r="CJ159" i="1"/>
  <c r="CI159" i="1"/>
  <c r="CH159" i="1"/>
  <c r="CG159" i="1"/>
  <c r="CF159" i="1"/>
  <c r="CD159" i="1"/>
  <c r="CC159" i="1"/>
  <c r="CB159" i="1"/>
  <c r="CA159" i="1"/>
  <c r="BZ159" i="1"/>
  <c r="BY159" i="1"/>
  <c r="BX159" i="1"/>
  <c r="BW159" i="1"/>
  <c r="BU159" i="1"/>
  <c r="BT159" i="1"/>
  <c r="BS159" i="1"/>
  <c r="BR159" i="1"/>
  <c r="BQ159" i="1"/>
  <c r="BP159" i="1"/>
  <c r="BO159" i="1"/>
  <c r="BN159" i="1"/>
  <c r="BM159" i="1"/>
  <c r="BL159" i="1"/>
  <c r="BK159" i="1"/>
  <c r="BI159" i="1"/>
  <c r="BG159" i="1"/>
  <c r="BE159" i="1"/>
  <c r="BC159" i="1"/>
  <c r="BB159" i="1"/>
  <c r="BA159" i="1"/>
  <c r="AY159" i="1"/>
  <c r="AX159" i="1"/>
  <c r="AW159" i="1"/>
  <c r="AV159" i="1"/>
  <c r="AU159" i="1"/>
  <c r="AT159" i="1"/>
  <c r="AS159" i="1"/>
  <c r="AR159" i="1"/>
  <c r="AQ159" i="1"/>
  <c r="AP159" i="1"/>
  <c r="AN159" i="1"/>
  <c r="AM159" i="1"/>
  <c r="AL159" i="1"/>
  <c r="AK159" i="1"/>
  <c r="AJ159" i="1"/>
  <c r="AI159" i="1"/>
  <c r="AH159" i="1"/>
  <c r="AG159" i="1"/>
  <c r="AF159" i="1"/>
  <c r="AD159" i="1"/>
  <c r="AC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L159" i="1"/>
  <c r="I159" i="1"/>
  <c r="DA144" i="1"/>
  <c r="CZ144" i="1"/>
  <c r="CY144" i="1"/>
  <c r="CX144" i="1"/>
  <c r="CW144" i="1"/>
  <c r="CV144" i="1"/>
  <c r="CT144" i="1"/>
  <c r="CS144" i="1"/>
  <c r="CR144" i="1"/>
  <c r="CQ144" i="1"/>
  <c r="CP144" i="1"/>
  <c r="CO144" i="1"/>
  <c r="CN144" i="1"/>
  <c r="CM144" i="1"/>
  <c r="CL144" i="1"/>
  <c r="CK144" i="1"/>
  <c r="CJ144" i="1"/>
  <c r="CI144" i="1"/>
  <c r="CH144" i="1"/>
  <c r="CG144" i="1"/>
  <c r="CF144" i="1"/>
  <c r="CD144" i="1"/>
  <c r="CC144" i="1"/>
  <c r="CB144" i="1"/>
  <c r="CA144" i="1"/>
  <c r="BZ144" i="1"/>
  <c r="BY144" i="1"/>
  <c r="BX144" i="1"/>
  <c r="BW144" i="1"/>
  <c r="BU144" i="1"/>
  <c r="BT144" i="1"/>
  <c r="BS144" i="1"/>
  <c r="BR144" i="1"/>
  <c r="BQ144" i="1"/>
  <c r="BP144" i="1"/>
  <c r="BO144" i="1"/>
  <c r="BN144" i="1"/>
  <c r="BM144" i="1"/>
  <c r="BL144" i="1"/>
  <c r="BK144" i="1"/>
  <c r="BI144" i="1"/>
  <c r="BG144" i="1"/>
  <c r="BE144" i="1"/>
  <c r="BC144" i="1"/>
  <c r="BB144" i="1"/>
  <c r="BA144" i="1"/>
  <c r="AY144" i="1"/>
  <c r="AX144" i="1"/>
  <c r="AW144" i="1"/>
  <c r="AV144" i="1"/>
  <c r="AU144" i="1"/>
  <c r="AT144" i="1"/>
  <c r="AS144" i="1"/>
  <c r="AR144" i="1"/>
  <c r="AQ144" i="1"/>
  <c r="AP144" i="1"/>
  <c r="AN144" i="1"/>
  <c r="AM144" i="1"/>
  <c r="AL144" i="1"/>
  <c r="AK144" i="1"/>
  <c r="AJ144" i="1"/>
  <c r="AI144" i="1"/>
  <c r="AH144" i="1"/>
  <c r="AG144" i="1"/>
  <c r="AF144" i="1"/>
  <c r="AD144" i="1"/>
  <c r="AC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L144" i="1"/>
  <c r="J144" i="1"/>
  <c r="J159" i="1" s="1"/>
  <c r="I144" i="1"/>
  <c r="DA138" i="1"/>
  <c r="CZ138" i="1"/>
  <c r="CY138" i="1"/>
  <c r="CX138" i="1"/>
  <c r="CW138" i="1"/>
  <c r="CV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D138" i="1"/>
  <c r="CC138" i="1"/>
  <c r="CB138" i="1"/>
  <c r="CA138" i="1"/>
  <c r="BZ138" i="1"/>
  <c r="BY138" i="1"/>
  <c r="BX138" i="1"/>
  <c r="BW138" i="1"/>
  <c r="BU138" i="1"/>
  <c r="BT138" i="1"/>
  <c r="BS138" i="1"/>
  <c r="BR138" i="1"/>
  <c r="BQ138" i="1"/>
  <c r="BP138" i="1"/>
  <c r="BO138" i="1"/>
  <c r="BN138" i="1"/>
  <c r="BM138" i="1"/>
  <c r="BL138" i="1"/>
  <c r="BK138" i="1"/>
  <c r="BI138" i="1"/>
  <c r="BG138" i="1"/>
  <c r="BE138" i="1"/>
  <c r="BC138" i="1"/>
  <c r="BB138" i="1"/>
  <c r="BA138" i="1"/>
  <c r="AY138" i="1"/>
  <c r="AX138" i="1"/>
  <c r="AW138" i="1"/>
  <c r="AV138" i="1"/>
  <c r="AU138" i="1"/>
  <c r="AT138" i="1"/>
  <c r="AS138" i="1"/>
  <c r="AR138" i="1"/>
  <c r="AQ138" i="1"/>
  <c r="AP138" i="1"/>
  <c r="AN138" i="1"/>
  <c r="AM138" i="1"/>
  <c r="AL138" i="1"/>
  <c r="AK138" i="1"/>
  <c r="AJ138" i="1"/>
  <c r="AI138" i="1"/>
  <c r="AH138" i="1"/>
  <c r="AG138" i="1"/>
  <c r="AF138" i="1"/>
  <c r="AD138" i="1"/>
  <c r="AC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L138" i="1"/>
  <c r="J138" i="1"/>
  <c r="I138" i="1"/>
  <c r="DA126" i="1"/>
  <c r="CZ126" i="1"/>
  <c r="CY126" i="1"/>
  <c r="CX126" i="1"/>
  <c r="CW126" i="1"/>
  <c r="CV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D126" i="1"/>
  <c r="CC126" i="1"/>
  <c r="CB126" i="1"/>
  <c r="CA126" i="1"/>
  <c r="BZ126" i="1"/>
  <c r="BY126" i="1"/>
  <c r="BX126" i="1"/>
  <c r="BW126" i="1"/>
  <c r="BU126" i="1"/>
  <c r="BT126" i="1"/>
  <c r="BS126" i="1"/>
  <c r="BR126" i="1"/>
  <c r="BQ126" i="1"/>
  <c r="BP126" i="1"/>
  <c r="BO126" i="1"/>
  <c r="BN126" i="1"/>
  <c r="BM126" i="1"/>
  <c r="BL126" i="1"/>
  <c r="BK126" i="1"/>
  <c r="BI126" i="1"/>
  <c r="BG126" i="1"/>
  <c r="BE126" i="1"/>
  <c r="BC126" i="1"/>
  <c r="BB126" i="1"/>
  <c r="BA126" i="1"/>
  <c r="AY126" i="1"/>
  <c r="AX126" i="1"/>
  <c r="AW126" i="1"/>
  <c r="AV126" i="1"/>
  <c r="AU126" i="1"/>
  <c r="AT126" i="1"/>
  <c r="AS126" i="1"/>
  <c r="AR126" i="1"/>
  <c r="AQ126" i="1"/>
  <c r="AP126" i="1"/>
  <c r="AN126" i="1"/>
  <c r="AM126" i="1"/>
  <c r="AL126" i="1"/>
  <c r="AK126" i="1"/>
  <c r="AJ126" i="1"/>
  <c r="AI126" i="1"/>
  <c r="AH126" i="1"/>
  <c r="AG126" i="1"/>
  <c r="AF126" i="1"/>
  <c r="AD126" i="1"/>
  <c r="AC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L126" i="1"/>
  <c r="J126" i="1"/>
  <c r="I126" i="1"/>
  <c r="DA99" i="1"/>
  <c r="CZ99" i="1"/>
  <c r="CY99" i="1"/>
  <c r="CX99" i="1"/>
  <c r="CW99" i="1"/>
  <c r="CV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D99" i="1"/>
  <c r="CC99" i="1"/>
  <c r="CB99" i="1"/>
  <c r="CA99" i="1"/>
  <c r="BZ99" i="1"/>
  <c r="BY99" i="1"/>
  <c r="BX99" i="1"/>
  <c r="BW99" i="1"/>
  <c r="BU99" i="1"/>
  <c r="BT99" i="1"/>
  <c r="BS99" i="1"/>
  <c r="BR99" i="1"/>
  <c r="BQ99" i="1"/>
  <c r="BP99" i="1"/>
  <c r="BO99" i="1"/>
  <c r="BN99" i="1"/>
  <c r="BM99" i="1"/>
  <c r="BL99" i="1"/>
  <c r="BK99" i="1"/>
  <c r="BI99" i="1"/>
  <c r="BG99" i="1"/>
  <c r="BE99" i="1"/>
  <c r="BC99" i="1"/>
  <c r="BB99" i="1"/>
  <c r="BA99" i="1"/>
  <c r="AY99" i="1"/>
  <c r="AX99" i="1"/>
  <c r="AW99" i="1"/>
  <c r="AV99" i="1"/>
  <c r="AU99" i="1"/>
  <c r="AT99" i="1"/>
  <c r="AS99" i="1"/>
  <c r="AR99" i="1"/>
  <c r="AQ99" i="1"/>
  <c r="AP99" i="1"/>
  <c r="AN99" i="1"/>
  <c r="AM99" i="1"/>
  <c r="AL99" i="1"/>
  <c r="AK99" i="1"/>
  <c r="AJ99" i="1"/>
  <c r="AI99" i="1"/>
  <c r="AH99" i="1"/>
  <c r="AG99" i="1"/>
  <c r="AF99" i="1"/>
  <c r="AD99" i="1"/>
  <c r="AC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L99" i="1"/>
  <c r="J99" i="1"/>
  <c r="I99" i="1"/>
  <c r="DA90" i="1"/>
  <c r="CZ90" i="1"/>
  <c r="CY90" i="1"/>
  <c r="CX90" i="1"/>
  <c r="CW90" i="1"/>
  <c r="CV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D90" i="1"/>
  <c r="CC90" i="1"/>
  <c r="CB90" i="1"/>
  <c r="CA90" i="1"/>
  <c r="BZ90" i="1"/>
  <c r="BY90" i="1"/>
  <c r="BX90" i="1"/>
  <c r="BW90" i="1"/>
  <c r="BU90" i="1"/>
  <c r="BT90" i="1"/>
  <c r="BS90" i="1"/>
  <c r="BR90" i="1"/>
  <c r="BQ90" i="1"/>
  <c r="BP90" i="1"/>
  <c r="BO90" i="1"/>
  <c r="BN90" i="1"/>
  <c r="BM90" i="1"/>
  <c r="BL90" i="1"/>
  <c r="BK90" i="1"/>
  <c r="BI90" i="1"/>
  <c r="BG90" i="1"/>
  <c r="BE90" i="1"/>
  <c r="BC90" i="1"/>
  <c r="BB90" i="1"/>
  <c r="BA90" i="1"/>
  <c r="AY90" i="1"/>
  <c r="AX90" i="1"/>
  <c r="AW90" i="1"/>
  <c r="AV90" i="1"/>
  <c r="AU90" i="1"/>
  <c r="AT90" i="1"/>
  <c r="AS90" i="1"/>
  <c r="AR90" i="1"/>
  <c r="AQ90" i="1"/>
  <c r="AP90" i="1"/>
  <c r="AN90" i="1"/>
  <c r="AM90" i="1"/>
  <c r="AL90" i="1"/>
  <c r="AK90" i="1"/>
  <c r="AJ90" i="1"/>
  <c r="AI90" i="1"/>
  <c r="AH90" i="1"/>
  <c r="AG90" i="1"/>
  <c r="AF90" i="1"/>
  <c r="AD90" i="1"/>
  <c r="AC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L90" i="1"/>
  <c r="J90" i="1"/>
  <c r="I90" i="1"/>
  <c r="DA72" i="1"/>
  <c r="CZ72" i="1"/>
  <c r="CY72" i="1"/>
  <c r="CX72" i="1"/>
  <c r="CW72" i="1"/>
  <c r="CV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D72" i="1"/>
  <c r="CC72" i="1"/>
  <c r="CB72" i="1"/>
  <c r="CA72" i="1"/>
  <c r="BZ72" i="1"/>
  <c r="BY72" i="1"/>
  <c r="BX72" i="1"/>
  <c r="BW72" i="1"/>
  <c r="BU72" i="1"/>
  <c r="BT72" i="1"/>
  <c r="BS72" i="1"/>
  <c r="BR72" i="1"/>
  <c r="BQ72" i="1"/>
  <c r="BP72" i="1"/>
  <c r="BO72" i="1"/>
  <c r="BN72" i="1"/>
  <c r="BM72" i="1"/>
  <c r="BL72" i="1"/>
  <c r="BK72" i="1"/>
  <c r="BI72" i="1"/>
  <c r="BG72" i="1"/>
  <c r="BE72" i="1"/>
  <c r="BC72" i="1"/>
  <c r="BB72" i="1"/>
  <c r="BA72" i="1"/>
  <c r="AY72" i="1"/>
  <c r="AX72" i="1"/>
  <c r="AW72" i="1"/>
  <c r="AV72" i="1"/>
  <c r="AU72" i="1"/>
  <c r="AT72" i="1"/>
  <c r="AS72" i="1"/>
  <c r="AR72" i="1"/>
  <c r="AQ72" i="1"/>
  <c r="AP72" i="1"/>
  <c r="AN72" i="1"/>
  <c r="AM72" i="1"/>
  <c r="AL72" i="1"/>
  <c r="AK72" i="1"/>
  <c r="AJ72" i="1"/>
  <c r="AI72" i="1"/>
  <c r="AH72" i="1"/>
  <c r="AG72" i="1"/>
  <c r="AF72" i="1"/>
  <c r="AD72" i="1"/>
  <c r="AC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L72" i="1"/>
  <c r="J72" i="1"/>
  <c r="I72" i="1"/>
  <c r="DA63" i="1"/>
  <c r="CZ63" i="1"/>
  <c r="CY63" i="1"/>
  <c r="CX63" i="1"/>
  <c r="CW63" i="1"/>
  <c r="CV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D63" i="1"/>
  <c r="CC63" i="1"/>
  <c r="CB63" i="1"/>
  <c r="CA63" i="1"/>
  <c r="BZ63" i="1"/>
  <c r="BY63" i="1"/>
  <c r="BX63" i="1"/>
  <c r="BW63" i="1"/>
  <c r="BU63" i="1"/>
  <c r="BT63" i="1"/>
  <c r="BS63" i="1"/>
  <c r="BR63" i="1"/>
  <c r="BQ63" i="1"/>
  <c r="BP63" i="1"/>
  <c r="BO63" i="1"/>
  <c r="BN63" i="1"/>
  <c r="BM63" i="1"/>
  <c r="BL63" i="1"/>
  <c r="BK63" i="1"/>
  <c r="BI63" i="1"/>
  <c r="BG63" i="1"/>
  <c r="BE63" i="1"/>
  <c r="BC63" i="1"/>
  <c r="BB63" i="1"/>
  <c r="BA63" i="1"/>
  <c r="AY63" i="1"/>
  <c r="AX63" i="1"/>
  <c r="AW63" i="1"/>
  <c r="AV63" i="1"/>
  <c r="AU63" i="1"/>
  <c r="AT63" i="1"/>
  <c r="AS63" i="1"/>
  <c r="AR63" i="1"/>
  <c r="AQ63" i="1"/>
  <c r="AP63" i="1"/>
  <c r="AN63" i="1"/>
  <c r="AM63" i="1"/>
  <c r="AL63" i="1"/>
  <c r="AK63" i="1"/>
  <c r="AJ63" i="1"/>
  <c r="AI63" i="1"/>
  <c r="AH63" i="1"/>
  <c r="AG63" i="1"/>
  <c r="AF63" i="1"/>
  <c r="AD63" i="1"/>
  <c r="AC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L63" i="1"/>
  <c r="I63" i="1"/>
  <c r="DA46" i="1"/>
  <c r="CZ46" i="1"/>
  <c r="CY46" i="1"/>
  <c r="CX46" i="1"/>
  <c r="CW46" i="1"/>
  <c r="CV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D46" i="1"/>
  <c r="CC46" i="1"/>
  <c r="CB46" i="1"/>
  <c r="CA46" i="1"/>
  <c r="BZ46" i="1"/>
  <c r="BY46" i="1"/>
  <c r="BX46" i="1"/>
  <c r="BW46" i="1"/>
  <c r="BU46" i="1"/>
  <c r="BT46" i="1"/>
  <c r="BS46" i="1"/>
  <c r="BR46" i="1"/>
  <c r="BQ46" i="1"/>
  <c r="BP46" i="1"/>
  <c r="BO46" i="1"/>
  <c r="BN46" i="1"/>
  <c r="BM46" i="1"/>
  <c r="BL46" i="1"/>
  <c r="BK46" i="1"/>
  <c r="BI46" i="1"/>
  <c r="BG46" i="1"/>
  <c r="BE46" i="1"/>
  <c r="BC46" i="1"/>
  <c r="BB46" i="1"/>
  <c r="BA46" i="1"/>
  <c r="AY46" i="1"/>
  <c r="AX46" i="1"/>
  <c r="AW46" i="1"/>
  <c r="AV46" i="1"/>
  <c r="AU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F46" i="1"/>
  <c r="AD46" i="1"/>
  <c r="AC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L46" i="1"/>
  <c r="J46" i="1"/>
  <c r="I46" i="1"/>
  <c r="DA32" i="1"/>
  <c r="CZ32" i="1"/>
  <c r="CY32" i="1"/>
  <c r="CX32" i="1"/>
  <c r="CW32" i="1"/>
  <c r="CV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D32" i="1"/>
  <c r="CC32" i="1"/>
  <c r="CB32" i="1"/>
  <c r="CA32" i="1"/>
  <c r="BZ32" i="1"/>
  <c r="BY32" i="1"/>
  <c r="BX32" i="1"/>
  <c r="BW32" i="1"/>
  <c r="BU32" i="1"/>
  <c r="BT32" i="1"/>
  <c r="BS32" i="1"/>
  <c r="BR32" i="1"/>
  <c r="BQ32" i="1"/>
  <c r="BP32" i="1"/>
  <c r="BO32" i="1"/>
  <c r="BN32" i="1"/>
  <c r="BM32" i="1"/>
  <c r="BL32" i="1"/>
  <c r="BK32" i="1"/>
  <c r="BI32" i="1"/>
  <c r="BG32" i="1"/>
  <c r="BE32" i="1"/>
  <c r="BC32" i="1"/>
  <c r="BB32" i="1"/>
  <c r="BA32" i="1"/>
  <c r="AY32" i="1"/>
  <c r="AX32" i="1"/>
  <c r="AW32" i="1"/>
  <c r="AV32" i="1"/>
  <c r="AU32" i="1"/>
  <c r="AT32" i="1"/>
  <c r="AS32" i="1"/>
  <c r="AR32" i="1"/>
  <c r="AQ32" i="1"/>
  <c r="AP32" i="1"/>
  <c r="AN32" i="1"/>
  <c r="AM32" i="1"/>
  <c r="AL32" i="1"/>
  <c r="AK32" i="1"/>
  <c r="AJ32" i="1"/>
  <c r="AI32" i="1"/>
  <c r="AH32" i="1"/>
  <c r="AG32" i="1"/>
  <c r="AF32" i="1"/>
  <c r="AD32" i="1"/>
  <c r="AC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L32" i="1"/>
  <c r="J32" i="1"/>
  <c r="I32" i="1"/>
  <c r="DA21" i="1"/>
  <c r="CZ21" i="1"/>
  <c r="CY21" i="1"/>
  <c r="CX21" i="1"/>
  <c r="CW21" i="1"/>
  <c r="CV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D21" i="1"/>
  <c r="CC21" i="1"/>
  <c r="CB21" i="1"/>
  <c r="CA21" i="1"/>
  <c r="BZ21" i="1"/>
  <c r="BY21" i="1"/>
  <c r="BX21" i="1"/>
  <c r="BW21" i="1"/>
  <c r="BU21" i="1"/>
  <c r="BT21" i="1"/>
  <c r="BS21" i="1"/>
  <c r="BR21" i="1"/>
  <c r="BQ21" i="1"/>
  <c r="BP21" i="1"/>
  <c r="BO21" i="1"/>
  <c r="BN21" i="1"/>
  <c r="BM21" i="1"/>
  <c r="BL21" i="1"/>
  <c r="BK21" i="1"/>
  <c r="BI21" i="1"/>
  <c r="BG21" i="1"/>
  <c r="BE21" i="1"/>
  <c r="BC21" i="1"/>
  <c r="BB21" i="1"/>
  <c r="BA21" i="1"/>
  <c r="AY21" i="1"/>
  <c r="AX21" i="1"/>
  <c r="AW21" i="1"/>
  <c r="AV21" i="1"/>
  <c r="AU21" i="1"/>
  <c r="AT21" i="1"/>
  <c r="AS21" i="1"/>
  <c r="AR21" i="1"/>
  <c r="AQ21" i="1"/>
  <c r="AP21" i="1"/>
  <c r="AN21" i="1"/>
  <c r="AM21" i="1"/>
  <c r="AL21" i="1"/>
  <c r="AK21" i="1"/>
  <c r="AJ21" i="1"/>
  <c r="AI21" i="1"/>
  <c r="AH21" i="1"/>
  <c r="AG21" i="1"/>
  <c r="AF21" i="1"/>
  <c r="AD21" i="1"/>
  <c r="AC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L21" i="1"/>
  <c r="J21" i="1"/>
  <c r="I21" i="1"/>
  <c r="H21" i="1"/>
  <c r="G21" i="1" s="1"/>
  <c r="DK18" i="1"/>
  <c r="DK19" i="1" s="1"/>
  <c r="DI4" i="1"/>
  <c r="DD4" i="1"/>
  <c r="CU4" i="1"/>
  <c r="CE4" i="1"/>
  <c r="BV4" i="1"/>
  <c r="BJ4" i="1"/>
  <c r="BH4" i="1"/>
  <c r="BF4" i="1"/>
  <c r="BD4" i="1"/>
  <c r="AZ4" i="1"/>
  <c r="AO4" i="1"/>
  <c r="AE4" i="1"/>
  <c r="AB4" i="1"/>
  <c r="M4" i="1"/>
  <c r="I3" i="1"/>
  <c r="G2" i="1"/>
  <c r="CT170" i="1" l="1"/>
  <c r="CT171" i="1" s="1"/>
  <c r="Q170" i="1"/>
  <c r="Q171" i="1" s="1"/>
  <c r="Y170" i="1"/>
  <c r="Y171" i="1" s="1"/>
  <c r="AI170" i="1"/>
  <c r="AI171" i="1" s="1"/>
  <c r="AR170" i="1"/>
  <c r="AR171" i="1" s="1"/>
  <c r="BA170" i="1"/>
  <c r="BA171" i="1" s="1"/>
  <c r="BM170" i="1"/>
  <c r="BM171" i="1" s="1"/>
  <c r="BU170" i="1"/>
  <c r="BU171" i="1" s="1"/>
  <c r="CD170" i="1"/>
  <c r="CD171" i="1" s="1"/>
  <c r="CM170" i="1"/>
  <c r="CM171" i="1" s="1"/>
  <c r="CV170" i="1"/>
  <c r="CV171" i="1" s="1"/>
  <c r="R170" i="1"/>
  <c r="R171" i="1" s="1"/>
  <c r="Z170" i="1"/>
  <c r="Z171" i="1" s="1"/>
  <c r="AJ170" i="1"/>
  <c r="AJ171" i="1" s="1"/>
  <c r="AS170" i="1"/>
  <c r="AS171" i="1" s="1"/>
  <c r="BB170" i="1"/>
  <c r="BB171" i="1" s="1"/>
  <c r="BN170" i="1"/>
  <c r="BN171" i="1" s="1"/>
  <c r="BW170" i="1"/>
  <c r="BW171" i="1" s="1"/>
  <c r="CF170" i="1"/>
  <c r="CF171" i="1" s="1"/>
  <c r="CN170" i="1"/>
  <c r="CN171" i="1" s="1"/>
  <c r="CW170" i="1"/>
  <c r="CW171" i="1" s="1"/>
  <c r="I170" i="1"/>
  <c r="S170" i="1"/>
  <c r="S171" i="1" s="1"/>
  <c r="AA170" i="1"/>
  <c r="AA171" i="1" s="1"/>
  <c r="AK170" i="1"/>
  <c r="AK171" i="1" s="1"/>
  <c r="AT170" i="1"/>
  <c r="AT171" i="1" s="1"/>
  <c r="BC170" i="1"/>
  <c r="BC171" i="1" s="1"/>
  <c r="BO170" i="1"/>
  <c r="BO171" i="1" s="1"/>
  <c r="BX170" i="1"/>
  <c r="BX171" i="1" s="1"/>
  <c r="CG170" i="1"/>
  <c r="CG171" i="1" s="1"/>
  <c r="CO170" i="1"/>
  <c r="CO171" i="1" s="1"/>
  <c r="CX170" i="1"/>
  <c r="CX171" i="1" s="1"/>
  <c r="CP170" i="1"/>
  <c r="CP171" i="1" s="1"/>
  <c r="CY170" i="1"/>
  <c r="CY171" i="1" s="1"/>
  <c r="T170" i="1"/>
  <c r="T171" i="1" s="1"/>
  <c r="AC170" i="1"/>
  <c r="AC171" i="1" s="1"/>
  <c r="AL170" i="1"/>
  <c r="AL171" i="1" s="1"/>
  <c r="AU170" i="1"/>
  <c r="AU171" i="1" s="1"/>
  <c r="BE170" i="1"/>
  <c r="BE171" i="1" s="1"/>
  <c r="BP170" i="1"/>
  <c r="BP171" i="1" s="1"/>
  <c r="BY170" i="1"/>
  <c r="BY171" i="1" s="1"/>
  <c r="CH170" i="1"/>
  <c r="CH171" i="1" s="1"/>
  <c r="L170" i="1"/>
  <c r="U170" i="1"/>
  <c r="U171" i="1" s="1"/>
  <c r="AD170" i="1"/>
  <c r="AD171" i="1" s="1"/>
  <c r="AM170" i="1"/>
  <c r="AM171" i="1" s="1"/>
  <c r="AV170" i="1"/>
  <c r="AV171" i="1" s="1"/>
  <c r="BG170" i="1"/>
  <c r="BG171" i="1" s="1"/>
  <c r="BQ170" i="1"/>
  <c r="BQ171" i="1" s="1"/>
  <c r="BZ170" i="1"/>
  <c r="BZ171" i="1" s="1"/>
  <c r="CI170" i="1"/>
  <c r="CI171" i="1" s="1"/>
  <c r="CQ170" i="1"/>
  <c r="CQ171" i="1" s="1"/>
  <c r="CZ170" i="1"/>
  <c r="CZ171" i="1" s="1"/>
  <c r="I171" i="1"/>
  <c r="N170" i="1"/>
  <c r="N171" i="1" s="1"/>
  <c r="V170" i="1"/>
  <c r="V171" i="1" s="1"/>
  <c r="AF170" i="1"/>
  <c r="AF171" i="1" s="1"/>
  <c r="AN170" i="1"/>
  <c r="AN171" i="1" s="1"/>
  <c r="AW170" i="1"/>
  <c r="AW171" i="1" s="1"/>
  <c r="BI170" i="1"/>
  <c r="BI171" i="1" s="1"/>
  <c r="BR170" i="1"/>
  <c r="BR171" i="1" s="1"/>
  <c r="CA170" i="1"/>
  <c r="CA171" i="1" s="1"/>
  <c r="CJ170" i="1"/>
  <c r="CJ171" i="1" s="1"/>
  <c r="CR170" i="1"/>
  <c r="CR171" i="1" s="1"/>
  <c r="DA170" i="1"/>
  <c r="DA171" i="1" s="1"/>
  <c r="CS170" i="1"/>
  <c r="CS171" i="1" s="1"/>
  <c r="H32" i="1"/>
  <c r="J170" i="1"/>
  <c r="G32" i="1" l="1"/>
  <c r="H46" i="1"/>
  <c r="G46" i="1" l="1"/>
  <c r="H63" i="1"/>
  <c r="G63" i="1" l="1"/>
  <c r="H72" i="1"/>
  <c r="H90" i="1" l="1"/>
  <c r="G72" i="1"/>
  <c r="H99" i="1" l="1"/>
  <c r="G90" i="1"/>
  <c r="G99" i="1" l="1"/>
  <c r="H126" i="1"/>
  <c r="G126" i="1" l="1"/>
  <c r="H138" i="1"/>
  <c r="H144" i="1" l="1"/>
  <c r="G138" i="1"/>
  <c r="G144" i="1" l="1"/>
  <c r="H159" i="1"/>
  <c r="G159" i="1" l="1"/>
  <c r="H169" i="1"/>
  <c r="G169" i="1" s="1"/>
</calcChain>
</file>

<file path=xl/sharedStrings.xml><?xml version="1.0" encoding="utf-8"?>
<sst xmlns="http://schemas.openxmlformats.org/spreadsheetml/2006/main" count="696" uniqueCount="255">
  <si>
    <t>Date</t>
  </si>
  <si>
    <t>Inv. no.</t>
  </si>
  <si>
    <t>Res no.</t>
  </si>
  <si>
    <t>Payment type</t>
  </si>
  <si>
    <t>Checked</t>
  </si>
  <si>
    <t>Description</t>
  </si>
  <si>
    <t>Total balance: across all accounts (ref: AGAR box 7)</t>
  </si>
  <si>
    <t>Business account balance</t>
  </si>
  <si>
    <t>23/24 budget allocation total</t>
  </si>
  <si>
    <t>VAT</t>
  </si>
  <si>
    <t>Premises</t>
  </si>
  <si>
    <t>Subs</t>
  </si>
  <si>
    <t>Employment</t>
  </si>
  <si>
    <t>Adminstrative</t>
  </si>
  <si>
    <t>Members</t>
  </si>
  <si>
    <t>Civic</t>
  </si>
  <si>
    <t>S137</t>
  </si>
  <si>
    <t>Projects/Grants</t>
  </si>
  <si>
    <t>Environment</t>
  </si>
  <si>
    <t>R5 (TA)</t>
  </si>
  <si>
    <t>Comms</t>
  </si>
  <si>
    <t>R3 (TA)</t>
  </si>
  <si>
    <t>R2 (TA)</t>
  </si>
  <si>
    <t>Library</t>
  </si>
  <si>
    <t>R6</t>
  </si>
  <si>
    <t>Other</t>
  </si>
  <si>
    <t>Treasurers account</t>
  </si>
  <si>
    <t>R4 (TA)</t>
  </si>
  <si>
    <t>Working capital</t>
  </si>
  <si>
    <t>R1 (BBI)</t>
  </si>
  <si>
    <t>Reserves monies outside of budget</t>
  </si>
  <si>
    <t>Payments</t>
  </si>
  <si>
    <t>Receipts</t>
  </si>
  <si>
    <t>Move and set up costs</t>
  </si>
  <si>
    <t>Buildings Insurance</t>
  </si>
  <si>
    <t>General Insurance - COMBINED</t>
  </si>
  <si>
    <t>Water Rates</t>
  </si>
  <si>
    <t>Gas &amp; Electricity</t>
  </si>
  <si>
    <t>Window cleaning</t>
  </si>
  <si>
    <t>Cleaning</t>
  </si>
  <si>
    <t>Repairs &amp; Maintenance</t>
  </si>
  <si>
    <t>Ebennzer Graveyard and Hob Lane mow</t>
  </si>
  <si>
    <t>Ebennzer Graveyard maint</t>
  </si>
  <si>
    <t>Security System</t>
  </si>
  <si>
    <t>Storage</t>
  </si>
  <si>
    <t>Sanitary disposal</t>
  </si>
  <si>
    <t>Toilet disposables</t>
  </si>
  <si>
    <t xml:space="preserve">YLCA   </t>
  </si>
  <si>
    <t xml:space="preserve">SLCC  </t>
  </si>
  <si>
    <t xml:space="preserve">Clerk's Salary </t>
  </si>
  <si>
    <t>Additional Hours</t>
  </si>
  <si>
    <t>Volunteer Coordinator</t>
  </si>
  <si>
    <t>NI and Tax</t>
  </si>
  <si>
    <t>NI and Tax - Library</t>
  </si>
  <si>
    <t>Work Place Pension</t>
  </si>
  <si>
    <t>Training</t>
  </si>
  <si>
    <t>Travel + WFH</t>
  </si>
  <si>
    <t>Training - library</t>
  </si>
  <si>
    <t>Stationery &amp; Supplies - Combined</t>
  </si>
  <si>
    <t>IT update - Library</t>
  </si>
  <si>
    <t>Office 365</t>
  </si>
  <si>
    <t>Anti virus</t>
  </si>
  <si>
    <t>Telephone &amp; Internet</t>
  </si>
  <si>
    <t>Audit Fees</t>
  </si>
  <si>
    <t>Servicing Equipment</t>
  </si>
  <si>
    <t>Postage - Combined</t>
  </si>
  <si>
    <t>Reference Books</t>
  </si>
  <si>
    <t>Bank Charges</t>
  </si>
  <si>
    <t>Civic Regalia</t>
  </si>
  <si>
    <t>Travel</t>
  </si>
  <si>
    <t>Chairman's Allowance</t>
  </si>
  <si>
    <t>s137</t>
  </si>
  <si>
    <t>Special projects (virement vote to S137: R18924)</t>
  </si>
  <si>
    <t>Hanging Baskets &amp; Planters</t>
  </si>
  <si>
    <t xml:space="preserve">CROWS annual maintance </t>
  </si>
  <si>
    <t>Garden Competition</t>
  </si>
  <si>
    <t xml:space="preserve">Renovation of Seats &amp; Benches ringfenced </t>
  </si>
  <si>
    <t>Dog Waste Bags</t>
  </si>
  <si>
    <t>General Tidy Up</t>
  </si>
  <si>
    <t>Odd job man</t>
  </si>
  <si>
    <t>Replant Ripponden War Memorail</t>
  </si>
  <si>
    <t>Road side vegetation removal</t>
  </si>
  <si>
    <t>Parking creation - ringfenced</t>
  </si>
  <si>
    <t>Rishworth turning circle</t>
  </si>
  <si>
    <t>Website</t>
  </si>
  <si>
    <t>Parish Report &amp; Newsletters</t>
  </si>
  <si>
    <t xml:space="preserve">Christmas Lights </t>
  </si>
  <si>
    <t>Remembrance Day</t>
  </si>
  <si>
    <t>Cllr Outreach</t>
  </si>
  <si>
    <t>Coronation Event (ringfenced)</t>
  </si>
  <si>
    <t>Purchase of Xmas lights ringfenced</t>
  </si>
  <si>
    <t>Other Expenses</t>
  </si>
  <si>
    <t>Books</t>
  </si>
  <si>
    <t>Percussion tap</t>
  </si>
  <si>
    <t>roof</t>
  </si>
  <si>
    <t>rendering, pointing</t>
  </si>
  <si>
    <t>Electrics</t>
  </si>
  <si>
    <t>Toilets refit</t>
  </si>
  <si>
    <t>Carpet</t>
  </si>
  <si>
    <t>box in control panels</t>
  </si>
  <si>
    <t xml:space="preserve">Décor </t>
  </si>
  <si>
    <t>Lighting</t>
  </si>
  <si>
    <t>emergeny lights</t>
  </si>
  <si>
    <t xml:space="preserve">Window locks </t>
  </si>
  <si>
    <t>Tiles</t>
  </si>
  <si>
    <t>Handrail</t>
  </si>
  <si>
    <t>Door</t>
  </si>
  <si>
    <t>Room Hire - Annual Assembly</t>
  </si>
  <si>
    <t>GDPR Registration</t>
  </si>
  <si>
    <t xml:space="preserve">Election Expenses </t>
  </si>
  <si>
    <t>Co-option Expenses</t>
  </si>
  <si>
    <t>Rebranding new sign</t>
  </si>
  <si>
    <t>Contingency at 20% of last years spend</t>
  </si>
  <si>
    <t>Railings</t>
  </si>
  <si>
    <t>Benches</t>
  </si>
  <si>
    <t>R1</t>
  </si>
  <si>
    <t>Income</t>
  </si>
  <si>
    <t>BGC</t>
  </si>
  <si>
    <t>CALDERDALE M.B.C. (precept)</t>
  </si>
  <si>
    <t>2022-18589.3</t>
  </si>
  <si>
    <t>FPO</t>
  </si>
  <si>
    <t>HMRC (tax and NI)</t>
  </si>
  <si>
    <t>INTEREST (GROSS)</t>
  </si>
  <si>
    <t>2022-18589.2</t>
  </si>
  <si>
    <t>ENV2022-24</t>
  </si>
  <si>
    <t>A G  GREENWOOD (plants for Rishworth Memorial)</t>
  </si>
  <si>
    <t>2022-18589.7</t>
  </si>
  <si>
    <t>YLCA (subscription)</t>
  </si>
  <si>
    <t>2022-18589.13</t>
  </si>
  <si>
    <t>ZURICH (insurance)</t>
  </si>
  <si>
    <t>2022-18589.6</t>
  </si>
  <si>
    <t>DEB</t>
  </si>
  <si>
    <t>SLCC (subscription)</t>
  </si>
  <si>
    <r>
      <rPr>
        <i/>
        <sz val="8"/>
        <color rgb="FF000000"/>
        <rFont val="Aptos Narrow"/>
        <family val="2"/>
        <scheme val="minor"/>
      </rPr>
      <t>2022-18590.12</t>
    </r>
    <r>
      <rPr>
        <sz val="8"/>
        <color rgb="FF000000"/>
        <rFont val="Aptos Narrow"/>
        <family val="2"/>
        <scheme val="minor"/>
      </rPr>
      <t>/2022-18591</t>
    </r>
  </si>
  <si>
    <t>CROWS (grant)</t>
  </si>
  <si>
    <t>2022-18592</t>
  </si>
  <si>
    <t>BARKISLAND ACTIVE (grant)</t>
  </si>
  <si>
    <t>2022-18590.5</t>
  </si>
  <si>
    <t>INSTANTPRINT (annual report)</t>
  </si>
  <si>
    <t>2022-18590.1</t>
  </si>
  <si>
    <t>POST OFFICE (stamps)</t>
  </si>
  <si>
    <t>2022-18589.11</t>
  </si>
  <si>
    <t>SO</t>
  </si>
  <si>
    <t>CALDERDALE SELF STORAGE (assets storage)</t>
  </si>
  <si>
    <t>2022-18589.9</t>
  </si>
  <si>
    <t>MS 365 (basic licenses)</t>
  </si>
  <si>
    <t xml:space="preserve">MS 365 (standard license) </t>
  </si>
  <si>
    <t>Receipts total</t>
  </si>
  <si>
    <t>2022-18590.17</t>
  </si>
  <si>
    <t>JRB ENTERPRISE LTD (dog poo bags)</t>
  </si>
  <si>
    <t>Balance</t>
  </si>
  <si>
    <t>2022-18589.8</t>
  </si>
  <si>
    <t>PAY</t>
  </si>
  <si>
    <t>SERVICE CHARGES (bank charges)</t>
  </si>
  <si>
    <t>End April</t>
  </si>
  <si>
    <t>Q1</t>
  </si>
  <si>
    <t>2022-18589.10</t>
  </si>
  <si>
    <t>DD</t>
  </si>
  <si>
    <t>VODAFONE (parish mobile)</t>
  </si>
  <si>
    <t>HMRC (VAT return)</t>
  </si>
  <si>
    <t>2022-18590.20</t>
  </si>
  <si>
    <t>McAfee.com (anti-virus software)</t>
  </si>
  <si>
    <t>2022-18590.6</t>
  </si>
  <si>
    <t>GO LOCAL (annual report)</t>
  </si>
  <si>
    <t xml:space="preserve">CO-OP GROUP </t>
  </si>
  <si>
    <t>End May</t>
  </si>
  <si>
    <t>RIPPONDEN CHILDREN DAY (grant)</t>
  </si>
  <si>
    <t>VAC (subscription)</t>
  </si>
  <si>
    <t>2022-18589.4</t>
  </si>
  <si>
    <t>TOWN PARISH  AUDIT (AGAR internal auditor)</t>
  </si>
  <si>
    <t>SOYLAND IN BLOOM (grant)</t>
  </si>
  <si>
    <t>2022-18589.12</t>
  </si>
  <si>
    <t>RYBURN UNITED (room hire: 3 occasions)</t>
  </si>
  <si>
    <t>JENNY WARBOYS (Moorland Bookkeeping for payroll work)</t>
  </si>
  <si>
    <t>2022-18545</t>
  </si>
  <si>
    <t>BRIGGSPRIESTLEY (flags: voted to take from coronation)</t>
  </si>
  <si>
    <t>End June</t>
  </si>
  <si>
    <t>Q2</t>
  </si>
  <si>
    <t>2023/2024-18753</t>
  </si>
  <si>
    <t>A G  GREENWOOD (printer ink)</t>
  </si>
  <si>
    <t>A G  GREENWOOD (document wallets and binders)</t>
  </si>
  <si>
    <t>CALDERDALE MBC (election expenses)</t>
  </si>
  <si>
    <t>RIPPONDEN BOWLING CLUB (grant)</t>
  </si>
  <si>
    <t>PPL PRS LTD (music for jubilee)</t>
  </si>
  <si>
    <t>JANET SHEARD (mobile phone cable)</t>
  </si>
  <si>
    <t>2022-18590.9/18763</t>
  </si>
  <si>
    <t>FAB SPIDER (annual SSL certificate)</t>
  </si>
  <si>
    <t>JANET SHEARD (printer toner)</t>
  </si>
  <si>
    <t>End July</t>
  </si>
  <si>
    <t>2023/2024 110</t>
  </si>
  <si>
    <t>18771 (as and when)</t>
  </si>
  <si>
    <t>End August</t>
  </si>
  <si>
    <t>JANET SHEARD (A4 paper)</t>
  </si>
  <si>
    <t>MICK OXLEY (statue removal)</t>
  </si>
  <si>
    <t>RICHARD CRAIG JOHNSON ( for vehicle hire)</t>
  </si>
  <si>
    <t>JANET SHEARD (file &amp; ring binder)</t>
  </si>
  <si>
    <t>ALEX GREENWOOD (toner)</t>
  </si>
  <si>
    <t>C. JOHNSON (mileage and donation reimbursement for Shaw &amp; Crompton civic service)</t>
  </si>
  <si>
    <t>End September</t>
  </si>
  <si>
    <t>Q3</t>
  </si>
  <si>
    <t>RYBURN UNITED (room hire: 13 occasions)</t>
  </si>
  <si>
    <t>PAUL ROSE CONSULTING ENGINEERS LTD (library report)</t>
  </si>
  <si>
    <t>HMRC</t>
  </si>
  <si>
    <t>End October</t>
  </si>
  <si>
    <t>OPTIMAL HR</t>
  </si>
  <si>
    <t>PETER MADDEN (grass-cutting)</t>
  </si>
  <si>
    <t>YLCA (employment training webinar)</t>
  </si>
  <si>
    <t>SUMOBABY (widget fix)</t>
  </si>
  <si>
    <t>PFK LITTLEJOHN (audit fees)</t>
  </si>
  <si>
    <t>A GREENWOOD (A4 paper)</t>
  </si>
  <si>
    <t>YLCA (GDPR training webinar)</t>
  </si>
  <si>
    <t>GEOFF POTTS (PA battery reimbursement)</t>
  </si>
  <si>
    <t>TWO O CLOCK CLUB (grant for band)</t>
  </si>
  <si>
    <t>CRAIG JOHNSON (Simprint reimbursement) [RESTATED AS S137 on 21/03/2024]</t>
  </si>
  <si>
    <t xml:space="preserve">WYFS (Band for RS memorials) </t>
  </si>
  <si>
    <t>A NAYLOR (reimbursement for Simprint orders of service)  [RESTATED AS S137 on 21/03/2024]</t>
  </si>
  <si>
    <t>A NAYLOR (reimbursement for British Legion wreaths)  [RESTATED AS S137 on 21/03/2024]</t>
  </si>
  <si>
    <t>RIPPONDEN  J&amp;I SCHOOL  (grant for sensory room)</t>
  </si>
  <si>
    <t>YOUNG AT HEART (grant for Xmas meal)</t>
  </si>
  <si>
    <t>End November</t>
  </si>
  <si>
    <t>1ST RIPPONDEN BROWNIE PACK (grant for tools)</t>
  </si>
  <si>
    <t>RYBURN UNITED (room hire)</t>
  </si>
  <si>
    <t>RYBURN COMMERCIAL SERVICES LTD (QS survey)</t>
  </si>
  <si>
    <t>ALEX GREENWOOD (laminates)</t>
  </si>
  <si>
    <t>YLCA (finance training x 4)</t>
  </si>
  <si>
    <t>End December</t>
  </si>
  <si>
    <t>Emergency payment (consent: AN,KN,CJ)</t>
  </si>
  <si>
    <t>Q4</t>
  </si>
  <si>
    <t>FAB SPIDER (domain name renewal)</t>
  </si>
  <si>
    <t>End January</t>
  </si>
  <si>
    <t>CMBC ELECTORAL SERVICES (by-elections)</t>
  </si>
  <si>
    <t>FAB SPIDER (hosting)</t>
  </si>
  <si>
    <t>2022-18589.1 </t>
  </si>
  <si>
    <t>ICO (Information commissioner)</t>
  </si>
  <si>
    <t>AMAZON (ink)</t>
  </si>
  <si>
    <t>CHQ</t>
  </si>
  <si>
    <t>MEN IN SHEDS (noticeboard)</t>
  </si>
  <si>
    <t>YLCA (cllr training)</t>
  </si>
  <si>
    <t>CMBC HIGHWAYS (Ripponden festive lighting)</t>
  </si>
  <si>
    <t>CMBC HIGHWAYS (Rishworth festive lighting)</t>
  </si>
  <si>
    <t>End Febuary</t>
  </si>
  <si>
    <t>2ND RIPPONDEN BROWNIES (grant)</t>
  </si>
  <si>
    <t xml:space="preserve">ENV2023/24-11  </t>
  </si>
  <si>
    <t>INSTANTPRINT (garden flyers)</t>
  </si>
  <si>
    <t>JUDITH CROSSLEY (for telephone box paint)</t>
  </si>
  <si>
    <t>End March</t>
  </si>
  <si>
    <t>Totals</t>
  </si>
  <si>
    <t>Remaining budget allocation</t>
  </si>
  <si>
    <t>Accepted: 19072, page 6857, 4 April 2023.</t>
  </si>
  <si>
    <t>SALARY (redacted details)</t>
  </si>
  <si>
    <t>SALARY (redacted details) [Restated to remove WFH and parking on 26/03/2024]</t>
  </si>
  <si>
    <t>EMPLOYEE EXPENSES</t>
  </si>
  <si>
    <t>OPTIMAL HR (HR consultancy)</t>
  </si>
  <si>
    <t>REDACTED</t>
  </si>
  <si>
    <t>SALARY (redacted details) [Restated to remove WFH on 11/04/2024]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</si>
</sst>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7"/>
      <name val="Arial"/>
      <family val="2"/>
    </font>
    <font>
      <sz val="7"/>
      <color theme="1"/>
      <name val="Arial"/>
      <family val="2"/>
    </font>
    <font>
      <b/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color rgb="FFFF000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rgb="FF000000"/>
      <name val="Aptos Narrow"/>
      <family val="2"/>
      <scheme val="minor"/>
    </font>
    <font>
      <i/>
      <sz val="8"/>
      <color rgb="FF000000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8"/>
      <color rgb="FF000000"/>
      <name val="Calibri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5" borderId="1" xfId="0" applyFont="1" applyFill="1" applyBorder="1" applyAlignment="1">
      <alignment horizontal="center" textRotation="90" wrapText="1"/>
    </xf>
    <xf numFmtId="0" fontId="3" fillId="6" borderId="0" xfId="0" applyFont="1" applyFill="1" applyAlignment="1">
      <alignment textRotation="90"/>
    </xf>
    <xf numFmtId="0" fontId="4" fillId="0" borderId="0" xfId="0" applyFont="1"/>
    <xf numFmtId="0" fontId="3" fillId="7" borderId="4" xfId="0" applyFont="1" applyFill="1" applyBorder="1" applyAlignment="1">
      <alignment horizontal="center" wrapText="1"/>
    </xf>
    <xf numFmtId="0" fontId="4" fillId="5" borderId="5" xfId="0" applyFont="1" applyFill="1" applyBorder="1"/>
    <xf numFmtId="0" fontId="4" fillId="5" borderId="6" xfId="0" applyFont="1" applyFill="1" applyBorder="1"/>
    <xf numFmtId="0" fontId="3" fillId="8" borderId="4" xfId="0" applyFont="1" applyFill="1" applyBorder="1" applyAlignment="1">
      <alignment horizontal="center" wrapText="1"/>
    </xf>
    <xf numFmtId="2" fontId="5" fillId="0" borderId="1" xfId="0" applyNumberFormat="1" applyFont="1" applyBorder="1"/>
    <xf numFmtId="2" fontId="2" fillId="0" borderId="0" xfId="0" applyNumberFormat="1" applyFont="1"/>
    <xf numFmtId="0" fontId="1" fillId="2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4" fillId="5" borderId="9" xfId="0" applyFont="1" applyFill="1" applyBorder="1"/>
    <xf numFmtId="0" fontId="4" fillId="5" borderId="10" xfId="0" applyFont="1" applyFill="1" applyBorder="1"/>
    <xf numFmtId="0" fontId="4" fillId="5" borderId="11" xfId="0" applyFont="1" applyFill="1" applyBorder="1"/>
    <xf numFmtId="0" fontId="3" fillId="8" borderId="8" xfId="0" applyFont="1" applyFill="1" applyBorder="1" applyAlignment="1">
      <alignment horizontal="center" wrapText="1"/>
    </xf>
    <xf numFmtId="0" fontId="4" fillId="5" borderId="12" xfId="0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horizontal="left" textRotation="90" wrapText="1"/>
    </xf>
    <xf numFmtId="0" fontId="6" fillId="9" borderId="1" xfId="0" applyFont="1" applyFill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3" fillId="5" borderId="1" xfId="0" applyFont="1" applyFill="1" applyBorder="1" applyAlignment="1">
      <alignment textRotation="90"/>
    </xf>
    <xf numFmtId="0" fontId="3" fillId="0" borderId="0" xfId="0" applyFont="1" applyAlignment="1">
      <alignment textRotation="90"/>
    </xf>
    <xf numFmtId="0" fontId="3" fillId="7" borderId="13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textRotation="90"/>
    </xf>
    <xf numFmtId="0" fontId="4" fillId="5" borderId="14" xfId="0" applyFont="1" applyFill="1" applyBorder="1" applyAlignment="1">
      <alignment textRotation="90"/>
    </xf>
    <xf numFmtId="0" fontId="3" fillId="8" borderId="13" xfId="0" applyFont="1" applyFill="1" applyBorder="1" applyAlignment="1">
      <alignment horizontal="center" textRotation="90" wrapText="1"/>
    </xf>
    <xf numFmtId="0" fontId="4" fillId="5" borderId="12" xfId="0" applyFont="1" applyFill="1" applyBorder="1" applyAlignment="1">
      <alignment textRotation="90"/>
    </xf>
    <xf numFmtId="0" fontId="1" fillId="2" borderId="1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textRotation="90" wrapText="1"/>
    </xf>
    <xf numFmtId="0" fontId="3" fillId="0" borderId="1" xfId="0" applyFont="1" applyBorder="1" applyAlignment="1">
      <alignment textRotation="90" wrapText="1"/>
    </xf>
    <xf numFmtId="0" fontId="3" fillId="0" borderId="2" xfId="0" applyFont="1" applyBorder="1" applyAlignment="1">
      <alignment textRotation="90"/>
    </xf>
    <xf numFmtId="0" fontId="3" fillId="7" borderId="16" xfId="0" applyFont="1" applyFill="1" applyBorder="1" applyAlignment="1">
      <alignment textRotation="90" wrapText="1"/>
    </xf>
    <xf numFmtId="0" fontId="4" fillId="5" borderId="17" xfId="0" applyFont="1" applyFill="1" applyBorder="1" applyAlignment="1">
      <alignment textRotation="90"/>
    </xf>
    <xf numFmtId="0" fontId="4" fillId="5" borderId="18" xfId="0" applyFont="1" applyFill="1" applyBorder="1" applyAlignment="1">
      <alignment textRotation="90"/>
    </xf>
    <xf numFmtId="0" fontId="3" fillId="8" borderId="16" xfId="0" applyFont="1" applyFill="1" applyBorder="1" applyAlignment="1">
      <alignment textRotation="90" wrapText="1"/>
    </xf>
    <xf numFmtId="14" fontId="2" fillId="0" borderId="0" xfId="0" applyNumberFormat="1" applyFont="1"/>
    <xf numFmtId="49" fontId="7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0" fontId="2" fillId="0" borderId="7" xfId="0" applyFont="1" applyBorder="1"/>
    <xf numFmtId="0" fontId="2" fillId="2" borderId="15" xfId="0" applyFont="1" applyFill="1" applyBorder="1"/>
    <xf numFmtId="0" fontId="2" fillId="3" borderId="0" xfId="0" applyFont="1" applyFill="1"/>
    <xf numFmtId="0" fontId="2" fillId="2" borderId="7" xfId="0" applyFont="1" applyFill="1" applyBorder="1"/>
    <xf numFmtId="0" fontId="2" fillId="6" borderId="0" xfId="0" applyFont="1" applyFill="1"/>
    <xf numFmtId="0" fontId="7" fillId="0" borderId="0" xfId="0" applyFont="1"/>
    <xf numFmtId="0" fontId="9" fillId="0" borderId="0" xfId="0" applyFont="1"/>
    <xf numFmtId="0" fontId="2" fillId="0" borderId="15" xfId="0" applyFont="1" applyBorder="1"/>
    <xf numFmtId="0" fontId="3" fillId="0" borderId="0" xfId="0" applyFont="1" applyAlignment="1">
      <alignment horizontal="center" wrapText="1"/>
    </xf>
    <xf numFmtId="0" fontId="2" fillId="2" borderId="19" xfId="0" applyFont="1" applyFill="1" applyBorder="1"/>
    <xf numFmtId="0" fontId="2" fillId="0" borderId="19" xfId="0" applyFont="1" applyBorder="1"/>
    <xf numFmtId="0" fontId="1" fillId="0" borderId="0" xfId="0" applyFont="1" applyAlignment="1">
      <alignment horizontal="right" wrapText="1"/>
    </xf>
    <xf numFmtId="0" fontId="2" fillId="0" borderId="20" xfId="0" applyFont="1" applyBorder="1"/>
    <xf numFmtId="0" fontId="2" fillId="2" borderId="20" xfId="0" applyFont="1" applyFill="1" applyBorder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10" fillId="0" borderId="0" xfId="0" applyFont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2" fillId="10" borderId="0" xfId="0" applyFont="1" applyFill="1" applyAlignment="1">
      <alignment horizontal="center"/>
    </xf>
    <xf numFmtId="0" fontId="2" fillId="10" borderId="0" xfId="0" applyFont="1" applyFill="1"/>
    <xf numFmtId="2" fontId="5" fillId="11" borderId="3" xfId="0" applyNumberFormat="1" applyFont="1" applyFill="1" applyBorder="1" applyAlignment="1">
      <alignment horizontal="center"/>
    </xf>
    <xf numFmtId="0" fontId="5" fillId="11" borderId="1" xfId="0" applyFont="1" applyFill="1" applyBorder="1"/>
    <xf numFmtId="0" fontId="5" fillId="11" borderId="21" xfId="0" applyFont="1" applyFill="1" applyBorder="1"/>
    <xf numFmtId="0" fontId="1" fillId="0" borderId="15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2" borderId="15" xfId="0" applyFont="1" applyFill="1" applyBorder="1"/>
    <xf numFmtId="0" fontId="5" fillId="6" borderId="0" xfId="0" applyFont="1" applyFill="1"/>
    <xf numFmtId="0" fontId="2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5" fillId="11" borderId="1" xfId="0" applyNumberFormat="1" applyFont="1" applyFill="1" applyBorder="1"/>
    <xf numFmtId="0" fontId="5" fillId="11" borderId="7" xfId="0" applyFont="1" applyFill="1" applyBorder="1"/>
    <xf numFmtId="0" fontId="5" fillId="11" borderId="22" xfId="0" applyFont="1" applyFill="1" applyBorder="1"/>
    <xf numFmtId="2" fontId="5" fillId="0" borderId="0" xfId="0" applyNumberFormat="1" applyFont="1"/>
    <xf numFmtId="4" fontId="2" fillId="0" borderId="7" xfId="0" applyNumberFormat="1" applyFont="1" applyBorder="1"/>
    <xf numFmtId="0" fontId="5" fillId="0" borderId="23" xfId="0" applyFont="1" applyBorder="1"/>
    <xf numFmtId="0" fontId="5" fillId="0" borderId="22" xfId="0" applyFont="1" applyBorder="1"/>
    <xf numFmtId="4" fontId="2" fillId="0" borderId="22" xfId="0" applyNumberFormat="1" applyFont="1" applyBorder="1"/>
    <xf numFmtId="16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2" fillId="0" borderId="15" xfId="0" applyNumberFormat="1" applyFont="1" applyBorder="1"/>
    <xf numFmtId="0" fontId="5" fillId="0" borderId="19" xfId="0" applyFont="1" applyBorder="1"/>
    <xf numFmtId="4" fontId="2" fillId="0" borderId="19" xfId="0" applyNumberFormat="1" applyFont="1" applyBorder="1"/>
    <xf numFmtId="49" fontId="1" fillId="0" borderId="0" xfId="0" applyNumberFormat="1" applyFont="1"/>
    <xf numFmtId="14" fontId="2" fillId="0" borderId="0" xfId="0" applyNumberFormat="1" applyFont="1" applyAlignment="1">
      <alignment horizontal="center"/>
    </xf>
    <xf numFmtId="4" fontId="5" fillId="11" borderId="1" xfId="0" applyNumberFormat="1" applyFont="1" applyFill="1" applyBorder="1"/>
    <xf numFmtId="0" fontId="5" fillId="11" borderId="2" xfId="0" applyFont="1" applyFill="1" applyBorder="1"/>
    <xf numFmtId="4" fontId="5" fillId="11" borderId="21" xfId="0" applyNumberFormat="1" applyFont="1" applyFill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1" fillId="0" borderId="0" xfId="0" applyFont="1" applyAlignment="1">
      <alignment horizontal="center"/>
    </xf>
    <xf numFmtId="0" fontId="1" fillId="0" borderId="20" xfId="0" applyFont="1" applyBorder="1"/>
    <xf numFmtId="2" fontId="11" fillId="0" borderId="0" xfId="0" applyNumberFormat="1" applyFont="1"/>
    <xf numFmtId="0" fontId="2" fillId="10" borderId="24" xfId="0" applyFont="1" applyFill="1" applyBorder="1"/>
    <xf numFmtId="4" fontId="5" fillId="10" borderId="25" xfId="0" applyNumberFormat="1" applyFont="1" applyFill="1" applyBorder="1"/>
    <xf numFmtId="4" fontId="5" fillId="10" borderId="26" xfId="0" applyNumberFormat="1" applyFont="1" applyFill="1" applyBorder="1"/>
    <xf numFmtId="0" fontId="5" fillId="10" borderId="24" xfId="0" applyFont="1" applyFill="1" applyBorder="1"/>
    <xf numFmtId="2" fontId="5" fillId="10" borderId="24" xfId="0" applyNumberFormat="1" applyFont="1" applyFill="1" applyBorder="1"/>
    <xf numFmtId="2" fontId="2" fillId="2" borderId="15" xfId="0" applyNumberFormat="1" applyFont="1" applyFill="1" applyBorder="1"/>
    <xf numFmtId="0" fontId="2" fillId="9" borderId="0" xfId="0" applyFont="1" applyFill="1" applyAlignment="1">
      <alignment horizontal="center"/>
    </xf>
    <xf numFmtId="4" fontId="2" fillId="9" borderId="0" xfId="0" applyNumberFormat="1" applyFont="1" applyFill="1"/>
    <xf numFmtId="0" fontId="2" fillId="9" borderId="0" xfId="0" applyFont="1" applyFill="1"/>
    <xf numFmtId="0" fontId="9" fillId="0" borderId="0" xfId="0" applyFont="1" applyAlignment="1">
      <alignment horizontal="center" wrapText="1"/>
    </xf>
    <xf numFmtId="4" fontId="0" fillId="0" borderId="0" xfId="0" applyNumberFormat="1"/>
    <xf numFmtId="2" fontId="9" fillId="0" borderId="0" xfId="0" applyNumberFormat="1" applyFont="1" applyAlignment="1">
      <alignment horizontal="center" wrapText="1"/>
    </xf>
    <xf numFmtId="4" fontId="12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11" borderId="21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9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6F0D-CF9D-4AD8-A354-BF0CEEB62F57}">
  <dimension ref="A1:DK190"/>
  <sheetViews>
    <sheetView tabSelected="1" topLeftCell="A3" workbookViewId="0">
      <selection activeCell="F7" sqref="F7"/>
    </sheetView>
  </sheetViews>
  <sheetFormatPr defaultRowHeight="15" x14ac:dyDescent="0.25"/>
  <cols>
    <col min="1" max="1" width="9" bestFit="1" customWidth="1"/>
    <col min="2" max="2" width="3.28515625" customWidth="1"/>
    <col min="3" max="3" width="20.7109375" customWidth="1"/>
    <col min="4" max="4" width="8.28515625" bestFit="1" customWidth="1"/>
    <col min="5" max="5" width="3" bestFit="1" customWidth="1"/>
    <col min="6" max="6" width="61.5703125" bestFit="1" customWidth="1"/>
    <col min="7" max="7" width="11.28515625" bestFit="1" customWidth="1"/>
    <col min="8" max="8" width="8.28515625" bestFit="1" customWidth="1"/>
    <col min="9" max="9" width="10" bestFit="1" customWidth="1"/>
    <col min="10" max="10" width="7.85546875" bestFit="1" customWidth="1"/>
    <col min="11" max="11" width="2.5703125" customWidth="1"/>
    <col min="12" max="12" width="7.42578125" bestFit="1" customWidth="1"/>
    <col min="13" max="13" width="2.5703125" bestFit="1" customWidth="1"/>
    <col min="14" max="15" width="4" bestFit="1" customWidth="1"/>
    <col min="16" max="16" width="6.5703125" bestFit="1" customWidth="1"/>
    <col min="17" max="17" width="4" bestFit="1" customWidth="1"/>
    <col min="18" max="18" width="4.42578125" customWidth="1"/>
    <col min="19" max="19" width="4" bestFit="1" customWidth="1"/>
    <col min="20" max="20" width="4.42578125" customWidth="1"/>
    <col min="21" max="21" width="4" bestFit="1" customWidth="1"/>
    <col min="22" max="22" width="5.7109375" bestFit="1" customWidth="1"/>
    <col min="23" max="24" width="4" bestFit="1" customWidth="1"/>
    <col min="25" max="25" width="7" customWidth="1"/>
    <col min="26" max="27" width="4" bestFit="1" customWidth="1"/>
    <col min="28" max="28" width="2.5703125" customWidth="1"/>
    <col min="29" max="29" width="6.5703125" bestFit="1" customWidth="1"/>
    <col min="30" max="30" width="5.7109375" bestFit="1" customWidth="1"/>
    <col min="31" max="31" width="2.5703125" customWidth="1"/>
    <col min="32" max="32" width="7" customWidth="1"/>
    <col min="33" max="33" width="4.42578125" customWidth="1"/>
    <col min="34" max="35" width="7" customWidth="1"/>
    <col min="36" max="36" width="4.42578125" customWidth="1"/>
    <col min="37" max="38" width="4" bestFit="1" customWidth="1"/>
    <col min="39" max="39" width="5.28515625" customWidth="1"/>
    <col min="40" max="40" width="4" bestFit="1" customWidth="1"/>
    <col min="41" max="41" width="4.28515625" customWidth="1"/>
    <col min="42" max="42" width="6.140625" customWidth="1"/>
    <col min="43" max="43" width="5.5703125" bestFit="1" customWidth="1"/>
    <col min="44" max="44" width="5.85546875" bestFit="1" customWidth="1"/>
    <col min="45" max="45" width="5.28515625" customWidth="1"/>
    <col min="46" max="46" width="5.5703125" customWidth="1"/>
    <col min="47" max="47" width="5.85546875" bestFit="1" customWidth="1"/>
    <col min="48" max="48" width="4.140625" bestFit="1" customWidth="1"/>
    <col min="49" max="49" width="5.28515625" customWidth="1"/>
    <col min="50" max="50" width="4.140625" bestFit="1" customWidth="1"/>
    <col min="51" max="51" width="5" bestFit="1" customWidth="1"/>
    <col min="52" max="52" width="2.5703125" customWidth="1"/>
    <col min="53" max="53" width="4" bestFit="1" customWidth="1"/>
    <col min="54" max="54" width="4.85546875" bestFit="1" customWidth="1"/>
    <col min="55" max="55" width="5.7109375" bestFit="1" customWidth="1"/>
    <col min="56" max="56" width="2.5703125" customWidth="1"/>
    <col min="57" max="57" width="4.42578125" customWidth="1"/>
    <col min="58" max="58" width="2.5703125" bestFit="1" customWidth="1"/>
    <col min="59" max="59" width="6.5703125" bestFit="1" customWidth="1"/>
    <col min="60" max="60" width="2" customWidth="1"/>
    <col min="61" max="61" width="6.7109375" bestFit="1" customWidth="1"/>
    <col min="62" max="62" width="2.5703125" bestFit="1" customWidth="1"/>
    <col min="63" max="63" width="5.42578125" bestFit="1" customWidth="1"/>
    <col min="64" max="64" width="5.7109375" bestFit="1" customWidth="1"/>
    <col min="65" max="65" width="5.42578125" bestFit="1" customWidth="1"/>
    <col min="66" max="66" width="4" bestFit="1" customWidth="1"/>
    <col min="67" max="67" width="5.7109375" bestFit="1" customWidth="1"/>
    <col min="68" max="68" width="4" bestFit="1" customWidth="1"/>
    <col min="69" max="69" width="5.7109375" bestFit="1" customWidth="1"/>
    <col min="70" max="70" width="4" bestFit="1" customWidth="1"/>
    <col min="71" max="72" width="4.5703125" bestFit="1" customWidth="1"/>
    <col min="73" max="73" width="4" bestFit="1" customWidth="1"/>
    <col min="74" max="74" width="2.5703125" bestFit="1" customWidth="1"/>
    <col min="75" max="76" width="5.85546875" bestFit="1" customWidth="1"/>
    <col min="77" max="77" width="6.7109375" bestFit="1" customWidth="1"/>
    <col min="78" max="78" width="5.85546875" bestFit="1" customWidth="1"/>
    <col min="79" max="79" width="4.140625" bestFit="1" customWidth="1"/>
    <col min="80" max="80" width="6.42578125" bestFit="1" customWidth="1"/>
    <col min="81" max="81" width="4.7109375" bestFit="1" customWidth="1"/>
    <col min="82" max="82" width="4.140625" bestFit="1" customWidth="1"/>
    <col min="83" max="83" width="2.5703125" customWidth="1"/>
    <col min="84" max="84" width="4.42578125" customWidth="1"/>
    <col min="85" max="85" width="5.28515625" customWidth="1"/>
    <col min="86" max="86" width="7" customWidth="1"/>
    <col min="87" max="87" width="6.140625" customWidth="1"/>
    <col min="88" max="88" width="5.28515625" customWidth="1"/>
    <col min="89" max="89" width="7" customWidth="1"/>
    <col min="90" max="91" width="5.28515625" customWidth="1"/>
    <col min="92" max="94" width="6.140625" customWidth="1"/>
    <col min="95" max="97" width="5.28515625" customWidth="1"/>
    <col min="98" max="98" width="6.140625" customWidth="1"/>
    <col min="99" max="99" width="2.5703125" bestFit="1" customWidth="1"/>
    <col min="100" max="100" width="4.140625" bestFit="1" customWidth="1"/>
    <col min="101" max="101" width="5" bestFit="1" customWidth="1"/>
    <col min="102" max="102" width="6.85546875" bestFit="1" customWidth="1"/>
    <col min="103" max="103" width="5.85546875" bestFit="1" customWidth="1"/>
    <col min="104" max="104" width="4.140625" bestFit="1" customWidth="1"/>
    <col min="105" max="105" width="7.28515625" bestFit="1" customWidth="1"/>
    <col min="106" max="106" width="3.7109375" customWidth="1"/>
    <col min="107" max="107" width="2.42578125" customWidth="1"/>
    <col min="108" max="108" width="7" bestFit="1" customWidth="1"/>
    <col min="109" max="110" width="5.7109375" bestFit="1" customWidth="1"/>
    <col min="111" max="111" width="2.7109375" bestFit="1" customWidth="1"/>
    <col min="112" max="112" width="2.85546875" customWidth="1"/>
    <col min="113" max="113" width="10.7109375" bestFit="1" customWidth="1"/>
    <col min="114" max="114" width="12.28515625" bestFit="1" customWidth="1"/>
    <col min="115" max="115" width="7.85546875" bestFit="1" customWidth="1"/>
  </cols>
  <sheetData>
    <row r="1" spans="1:115" ht="56.2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1" t="s">
        <v>7</v>
      </c>
      <c r="I1" s="1" t="s">
        <v>8</v>
      </c>
      <c r="J1" s="6"/>
      <c r="K1" s="7"/>
      <c r="L1" s="8" t="s">
        <v>9</v>
      </c>
      <c r="M1" s="9" t="s">
        <v>10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9" t="s">
        <v>11</v>
      </c>
      <c r="AC1" s="10"/>
      <c r="AD1" s="10"/>
      <c r="AE1" s="9" t="s">
        <v>12</v>
      </c>
      <c r="AF1" s="10"/>
      <c r="AG1" s="10"/>
      <c r="AH1" s="10"/>
      <c r="AI1" s="10"/>
      <c r="AJ1" s="10"/>
      <c r="AK1" s="10"/>
      <c r="AL1" s="10"/>
      <c r="AM1" s="10"/>
      <c r="AN1" s="10"/>
      <c r="AO1" s="9" t="s">
        <v>13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9" t="s">
        <v>14</v>
      </c>
      <c r="BA1" s="10"/>
      <c r="BB1" s="11"/>
      <c r="BC1" s="11"/>
      <c r="BD1" s="9" t="s">
        <v>15</v>
      </c>
      <c r="BE1" s="12"/>
      <c r="BF1" s="9" t="s">
        <v>16</v>
      </c>
      <c r="BG1" s="12"/>
      <c r="BH1" s="9" t="s">
        <v>17</v>
      </c>
      <c r="BI1" s="12"/>
      <c r="BJ1" s="9" t="s">
        <v>18</v>
      </c>
      <c r="BK1" s="12"/>
      <c r="BL1" s="12"/>
      <c r="BM1" s="12"/>
      <c r="BN1" s="13" t="s">
        <v>19</v>
      </c>
      <c r="BO1" s="12"/>
      <c r="BP1" s="12"/>
      <c r="BQ1" s="12"/>
      <c r="BR1" s="12"/>
      <c r="BS1" s="12"/>
      <c r="BT1" s="12"/>
      <c r="BU1" s="12"/>
      <c r="BV1" s="9" t="s">
        <v>20</v>
      </c>
      <c r="BW1" s="12"/>
      <c r="BX1" s="12"/>
      <c r="BY1" s="12"/>
      <c r="BZ1" s="12"/>
      <c r="CA1" s="12"/>
      <c r="CB1" s="13" t="s">
        <v>21</v>
      </c>
      <c r="CC1" s="13" t="s">
        <v>22</v>
      </c>
      <c r="CD1" s="12"/>
      <c r="CE1" s="9" t="s">
        <v>23</v>
      </c>
      <c r="CF1" s="12"/>
      <c r="CG1" s="12"/>
      <c r="CH1" s="13" t="s">
        <v>24</v>
      </c>
      <c r="CI1" s="13" t="s">
        <v>24</v>
      </c>
      <c r="CJ1" s="13" t="s">
        <v>24</v>
      </c>
      <c r="CK1" s="12"/>
      <c r="CL1" s="12"/>
      <c r="CM1" s="12"/>
      <c r="CN1" s="13" t="s">
        <v>24</v>
      </c>
      <c r="CO1" s="13" t="s">
        <v>24</v>
      </c>
      <c r="CP1" s="12"/>
      <c r="CQ1" s="12"/>
      <c r="CR1" s="13" t="s">
        <v>24</v>
      </c>
      <c r="CS1" s="12"/>
      <c r="CT1" s="12"/>
      <c r="CU1" s="9" t="s">
        <v>25</v>
      </c>
      <c r="CV1" s="12"/>
      <c r="CW1" s="12"/>
      <c r="CX1" s="12"/>
      <c r="CY1" s="12"/>
      <c r="CZ1" s="12"/>
      <c r="DA1" s="12"/>
      <c r="DB1" s="14"/>
      <c r="DC1" s="15"/>
      <c r="DD1" s="16" t="s">
        <v>26</v>
      </c>
      <c r="DE1" s="17" t="s">
        <v>27</v>
      </c>
      <c r="DF1" s="17" t="s">
        <v>19</v>
      </c>
      <c r="DG1" s="18" t="s">
        <v>24</v>
      </c>
      <c r="DH1" s="15"/>
      <c r="DI1" s="19" t="s">
        <v>28</v>
      </c>
      <c r="DJ1" s="18" t="s">
        <v>29</v>
      </c>
      <c r="DK1" s="18"/>
    </row>
    <row r="2" spans="1:115" ht="15.75" thickBot="1" x14ac:dyDescent="0.3">
      <c r="A2" s="1"/>
      <c r="B2" s="1"/>
      <c r="C2" s="2"/>
      <c r="D2" s="3"/>
      <c r="E2" s="4"/>
      <c r="F2" s="1"/>
      <c r="G2" s="20">
        <f>SUM(H2,DD2,DI2)</f>
        <v>135012.56</v>
      </c>
      <c r="H2" s="21">
        <v>79016.600000000006</v>
      </c>
      <c r="I2" s="1"/>
      <c r="J2" s="6"/>
      <c r="K2" s="22"/>
      <c r="L2" s="8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/>
      <c r="AC2" s="10"/>
      <c r="AD2" s="10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9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9"/>
      <c r="BA2" s="10"/>
      <c r="BB2" s="11"/>
      <c r="BC2" s="11"/>
      <c r="BD2" s="9"/>
      <c r="BE2" s="12"/>
      <c r="BF2" s="9"/>
      <c r="BG2" s="12"/>
      <c r="BH2" s="9"/>
      <c r="BI2" s="12"/>
      <c r="BJ2" s="9"/>
      <c r="BK2" s="12"/>
      <c r="BL2" s="12"/>
      <c r="BM2" s="12"/>
      <c r="BN2" s="13"/>
      <c r="BO2" s="12"/>
      <c r="BP2" s="12"/>
      <c r="BQ2" s="12"/>
      <c r="BR2" s="12"/>
      <c r="BS2" s="12"/>
      <c r="BT2" s="12"/>
      <c r="BU2" s="12"/>
      <c r="BV2" s="9"/>
      <c r="BW2" s="12"/>
      <c r="BX2" s="12"/>
      <c r="BY2" s="12"/>
      <c r="BZ2" s="12"/>
      <c r="CA2" s="12"/>
      <c r="CB2" s="13"/>
      <c r="CC2" s="13"/>
      <c r="CD2" s="12"/>
      <c r="CE2" s="9"/>
      <c r="CF2" s="12"/>
      <c r="CG2" s="12"/>
      <c r="CH2" s="13"/>
      <c r="CI2" s="13"/>
      <c r="CJ2" s="13"/>
      <c r="CK2" s="12"/>
      <c r="CL2" s="12"/>
      <c r="CM2" s="12"/>
      <c r="CN2" s="13"/>
      <c r="CO2" s="13"/>
      <c r="CP2" s="12"/>
      <c r="CQ2" s="12"/>
      <c r="CR2" s="13"/>
      <c r="CS2" s="12"/>
      <c r="CT2" s="12"/>
      <c r="CU2" s="9"/>
      <c r="CV2" s="12"/>
      <c r="CW2" s="12"/>
      <c r="CX2" s="12"/>
      <c r="CY2" s="12"/>
      <c r="CZ2" s="12"/>
      <c r="DA2" s="12"/>
      <c r="DB2" s="14"/>
      <c r="DC2" s="15"/>
      <c r="DD2" s="23">
        <v>5194.5600000000004</v>
      </c>
      <c r="DE2" s="24"/>
      <c r="DF2" s="25"/>
      <c r="DG2" s="26"/>
      <c r="DH2" s="15"/>
      <c r="DI2" s="27">
        <v>50801.4</v>
      </c>
      <c r="DJ2" s="28"/>
      <c r="DK2" s="28"/>
    </row>
    <row r="3" spans="1:115" ht="38.25" customHeight="1" x14ac:dyDescent="0.25">
      <c r="A3" s="1"/>
      <c r="B3" s="4"/>
      <c r="C3" s="29"/>
      <c r="D3" s="30"/>
      <c r="E3" s="4"/>
      <c r="F3" s="4"/>
      <c r="G3" s="4"/>
      <c r="H3" s="4"/>
      <c r="I3" s="31">
        <f>SUM(N3:DA3)</f>
        <v>127846.91000000002</v>
      </c>
      <c r="J3" s="32"/>
      <c r="K3" s="33"/>
      <c r="L3" s="34"/>
      <c r="M3" s="9"/>
      <c r="N3" s="35">
        <v>500</v>
      </c>
      <c r="O3" s="36">
        <v>400</v>
      </c>
      <c r="P3" s="36">
        <v>1900</v>
      </c>
      <c r="Q3" s="36">
        <v>600</v>
      </c>
      <c r="R3" s="36">
        <v>9000</v>
      </c>
      <c r="S3" s="36">
        <v>600</v>
      </c>
      <c r="T3" s="36">
        <v>2600</v>
      </c>
      <c r="U3" s="36">
        <v>400</v>
      </c>
      <c r="V3" s="36">
        <v>510</v>
      </c>
      <c r="W3" s="36">
        <v>500</v>
      </c>
      <c r="X3" s="36">
        <v>400</v>
      </c>
      <c r="Y3" s="36">
        <v>2500</v>
      </c>
      <c r="Z3" s="36">
        <v>80</v>
      </c>
      <c r="AA3" s="36">
        <v>300</v>
      </c>
      <c r="AB3" s="9"/>
      <c r="AC3" s="36">
        <v>1025</v>
      </c>
      <c r="AD3" s="36">
        <v>180</v>
      </c>
      <c r="AE3" s="9"/>
      <c r="AF3" s="36">
        <v>11514</v>
      </c>
      <c r="AG3" s="36">
        <v>2535</v>
      </c>
      <c r="AH3" s="36">
        <v>5221</v>
      </c>
      <c r="AI3" s="36">
        <v>5567</v>
      </c>
      <c r="AJ3" s="36">
        <v>1500</v>
      </c>
      <c r="AK3" s="36">
        <v>180</v>
      </c>
      <c r="AL3" s="36">
        <v>480</v>
      </c>
      <c r="AM3" s="36">
        <v>50</v>
      </c>
      <c r="AN3" s="36">
        <v>250</v>
      </c>
      <c r="AO3" s="9"/>
      <c r="AP3" s="36">
        <v>2000</v>
      </c>
      <c r="AQ3" s="36">
        <v>300</v>
      </c>
      <c r="AR3" s="36">
        <v>660</v>
      </c>
      <c r="AS3" s="36">
        <v>25</v>
      </c>
      <c r="AT3" s="36">
        <v>348</v>
      </c>
      <c r="AU3" s="36">
        <v>800</v>
      </c>
      <c r="AV3" s="36">
        <v>100</v>
      </c>
      <c r="AW3" s="36">
        <v>50</v>
      </c>
      <c r="AX3" s="36">
        <v>50</v>
      </c>
      <c r="AY3" s="36">
        <v>84</v>
      </c>
      <c r="AZ3" s="9"/>
      <c r="BA3" s="36">
        <v>200</v>
      </c>
      <c r="BB3" s="36">
        <v>50</v>
      </c>
      <c r="BC3" s="36">
        <v>1000</v>
      </c>
      <c r="BD3" s="9"/>
      <c r="BE3" s="36">
        <v>1000</v>
      </c>
      <c r="BF3" s="9"/>
      <c r="BG3" s="37">
        <v>1000</v>
      </c>
      <c r="BH3" s="9"/>
      <c r="BI3" s="37">
        <v>4000</v>
      </c>
      <c r="BJ3" s="9"/>
      <c r="BK3" s="36">
        <v>200</v>
      </c>
      <c r="BL3" s="36">
        <v>500</v>
      </c>
      <c r="BM3" s="36">
        <v>60</v>
      </c>
      <c r="BN3" s="38">
        <v>500</v>
      </c>
      <c r="BO3" s="36">
        <v>275</v>
      </c>
      <c r="BP3" s="36">
        <v>250</v>
      </c>
      <c r="BQ3" s="36">
        <v>2500</v>
      </c>
      <c r="BR3" s="36">
        <v>500</v>
      </c>
      <c r="BS3" s="36">
        <v>4000</v>
      </c>
      <c r="BT3" s="36">
        <v>5000</v>
      </c>
      <c r="BU3" s="36">
        <v>200</v>
      </c>
      <c r="BV3" s="9"/>
      <c r="BW3" s="36">
        <v>150</v>
      </c>
      <c r="BX3" s="36">
        <v>500</v>
      </c>
      <c r="BY3" s="36">
        <v>1750</v>
      </c>
      <c r="BZ3" s="36">
        <v>1300</v>
      </c>
      <c r="CA3" s="36">
        <v>500</v>
      </c>
      <c r="CB3" s="38">
        <v>500</v>
      </c>
      <c r="CC3" s="38">
        <v>3000</v>
      </c>
      <c r="CD3" s="36">
        <v>500</v>
      </c>
      <c r="CE3" s="9"/>
      <c r="CF3" s="36">
        <v>1000</v>
      </c>
      <c r="CG3" s="36">
        <v>330.3</v>
      </c>
      <c r="CH3" s="38">
        <v>11560.5</v>
      </c>
      <c r="CI3" s="38">
        <v>9468.6</v>
      </c>
      <c r="CJ3" s="38">
        <v>33.03</v>
      </c>
      <c r="CK3" s="36">
        <v>1266.1500000000001</v>
      </c>
      <c r="CL3" s="36">
        <v>550.5</v>
      </c>
      <c r="CM3" s="36">
        <v>110.1</v>
      </c>
      <c r="CN3" s="38">
        <v>34.130000000000003</v>
      </c>
      <c r="CO3" s="38">
        <v>165.15</v>
      </c>
      <c r="CP3" s="36">
        <v>57.25</v>
      </c>
      <c r="CQ3" s="36">
        <v>660.6</v>
      </c>
      <c r="CR3" s="38">
        <v>550.5</v>
      </c>
      <c r="CS3" s="36">
        <v>660.6</v>
      </c>
      <c r="CT3" s="36">
        <v>6055.5</v>
      </c>
      <c r="CU3" s="9"/>
      <c r="CV3" s="36">
        <v>50</v>
      </c>
      <c r="CW3" s="36">
        <v>50</v>
      </c>
      <c r="CX3" s="36">
        <v>2000</v>
      </c>
      <c r="CY3" s="36">
        <v>250</v>
      </c>
      <c r="CZ3" s="36">
        <v>350</v>
      </c>
      <c r="DA3" s="36">
        <v>10000</v>
      </c>
      <c r="DB3" s="14"/>
      <c r="DC3" s="39"/>
      <c r="DD3" s="40" t="s">
        <v>30</v>
      </c>
      <c r="DE3" s="41">
        <v>800</v>
      </c>
      <c r="DF3" s="41">
        <v>394.56</v>
      </c>
      <c r="DG3" s="42">
        <v>5.53</v>
      </c>
      <c r="DH3" s="15"/>
      <c r="DI3" s="43"/>
      <c r="DJ3" s="44">
        <v>50801</v>
      </c>
      <c r="DK3" s="44"/>
    </row>
    <row r="4" spans="1:115" ht="157.5" thickBot="1" x14ac:dyDescent="0.3">
      <c r="A4" s="1" t="s">
        <v>0</v>
      </c>
      <c r="B4" s="1" t="s">
        <v>1</v>
      </c>
      <c r="C4" s="2" t="s">
        <v>2</v>
      </c>
      <c r="D4" s="3" t="s">
        <v>3</v>
      </c>
      <c r="E4" s="4" t="s">
        <v>4</v>
      </c>
      <c r="F4" s="1" t="s">
        <v>5</v>
      </c>
      <c r="G4" s="1"/>
      <c r="H4" s="1"/>
      <c r="I4" s="1" t="s">
        <v>31</v>
      </c>
      <c r="J4" s="6" t="s">
        <v>32</v>
      </c>
      <c r="K4" s="45"/>
      <c r="L4" s="8" t="s">
        <v>9</v>
      </c>
      <c r="M4" s="46">
        <f>SUM(N3:AA3)</f>
        <v>20290</v>
      </c>
      <c r="N4" s="47" t="s">
        <v>33</v>
      </c>
      <c r="O4" s="36" t="s">
        <v>34</v>
      </c>
      <c r="P4" s="36" t="s">
        <v>35</v>
      </c>
      <c r="Q4" s="36" t="s">
        <v>36</v>
      </c>
      <c r="R4" s="36" t="s">
        <v>37</v>
      </c>
      <c r="S4" s="36" t="s">
        <v>38</v>
      </c>
      <c r="T4" s="36" t="s">
        <v>39</v>
      </c>
      <c r="U4" s="36" t="s">
        <v>40</v>
      </c>
      <c r="V4" s="36" t="s">
        <v>41</v>
      </c>
      <c r="W4" s="36" t="s">
        <v>42</v>
      </c>
      <c r="X4" s="36" t="s">
        <v>43</v>
      </c>
      <c r="Y4" s="36" t="s">
        <v>44</v>
      </c>
      <c r="Z4" s="36" t="s">
        <v>45</v>
      </c>
      <c r="AA4" s="36" t="s">
        <v>46</v>
      </c>
      <c r="AB4" s="46">
        <f>SUM(AC3:AD3)</f>
        <v>1205</v>
      </c>
      <c r="AC4" s="36" t="s">
        <v>47</v>
      </c>
      <c r="AD4" s="36" t="s">
        <v>48</v>
      </c>
      <c r="AE4" s="46">
        <f>SUM(AF3:AN3)</f>
        <v>27297</v>
      </c>
      <c r="AF4" s="36" t="s">
        <v>49</v>
      </c>
      <c r="AG4" s="36" t="s">
        <v>50</v>
      </c>
      <c r="AH4" s="36" t="s">
        <v>51</v>
      </c>
      <c r="AI4" s="36" t="s">
        <v>52</v>
      </c>
      <c r="AJ4" s="36" t="s">
        <v>53</v>
      </c>
      <c r="AK4" s="36" t="s">
        <v>54</v>
      </c>
      <c r="AL4" s="36" t="s">
        <v>55</v>
      </c>
      <c r="AM4" s="36" t="s">
        <v>56</v>
      </c>
      <c r="AN4" s="36" t="s">
        <v>57</v>
      </c>
      <c r="AO4" s="46">
        <f>SUM(AP3:AY3)</f>
        <v>4417</v>
      </c>
      <c r="AP4" s="36" t="s">
        <v>58</v>
      </c>
      <c r="AQ4" s="36" t="s">
        <v>59</v>
      </c>
      <c r="AR4" s="36" t="s">
        <v>60</v>
      </c>
      <c r="AS4" s="36" t="s">
        <v>61</v>
      </c>
      <c r="AT4" s="36" t="s">
        <v>62</v>
      </c>
      <c r="AU4" s="36" t="s">
        <v>63</v>
      </c>
      <c r="AV4" s="36" t="s">
        <v>64</v>
      </c>
      <c r="AW4" s="36" t="s">
        <v>65</v>
      </c>
      <c r="AX4" s="36" t="s">
        <v>66</v>
      </c>
      <c r="AY4" s="36" t="s">
        <v>67</v>
      </c>
      <c r="AZ4" s="46">
        <f>SUM(BA3:BC3)</f>
        <v>1250</v>
      </c>
      <c r="BA4" s="36" t="s">
        <v>68</v>
      </c>
      <c r="BB4" s="36" t="s">
        <v>69</v>
      </c>
      <c r="BC4" s="36" t="s">
        <v>55</v>
      </c>
      <c r="BD4" s="46">
        <f>SUM(BE3)</f>
        <v>1000</v>
      </c>
      <c r="BE4" s="36" t="s">
        <v>70</v>
      </c>
      <c r="BF4" s="46">
        <f>SUM(BG3)</f>
        <v>1000</v>
      </c>
      <c r="BG4" s="37" t="s">
        <v>71</v>
      </c>
      <c r="BH4" s="46">
        <f>SUM(BI3)</f>
        <v>4000</v>
      </c>
      <c r="BI4" s="37" t="s">
        <v>72</v>
      </c>
      <c r="BJ4" s="46">
        <f>SUM(BK3:BU3)</f>
        <v>13985</v>
      </c>
      <c r="BK4" s="36" t="s">
        <v>73</v>
      </c>
      <c r="BL4" s="36" t="s">
        <v>74</v>
      </c>
      <c r="BM4" s="36" t="s">
        <v>75</v>
      </c>
      <c r="BN4" s="38" t="s">
        <v>76</v>
      </c>
      <c r="BO4" s="36" t="s">
        <v>77</v>
      </c>
      <c r="BP4" s="36" t="s">
        <v>78</v>
      </c>
      <c r="BQ4" s="36" t="s">
        <v>79</v>
      </c>
      <c r="BR4" s="36" t="s">
        <v>80</v>
      </c>
      <c r="BS4" s="36" t="s">
        <v>81</v>
      </c>
      <c r="BT4" s="36" t="s">
        <v>82</v>
      </c>
      <c r="BU4" s="36" t="s">
        <v>83</v>
      </c>
      <c r="BV4" s="46">
        <f>SUM(BW3:CD3)</f>
        <v>8200</v>
      </c>
      <c r="BW4" s="36" t="s">
        <v>84</v>
      </c>
      <c r="BX4" s="36" t="s">
        <v>85</v>
      </c>
      <c r="BY4" s="36" t="s">
        <v>86</v>
      </c>
      <c r="BZ4" s="36" t="s">
        <v>87</v>
      </c>
      <c r="CA4" s="36" t="s">
        <v>88</v>
      </c>
      <c r="CB4" s="38" t="s">
        <v>89</v>
      </c>
      <c r="CC4" s="38" t="s">
        <v>90</v>
      </c>
      <c r="CD4" s="36" t="s">
        <v>91</v>
      </c>
      <c r="CE4" s="46">
        <f>SUM(CF3:CT3)</f>
        <v>32502.91</v>
      </c>
      <c r="CF4" s="36" t="s">
        <v>92</v>
      </c>
      <c r="CG4" s="36" t="s">
        <v>93</v>
      </c>
      <c r="CH4" s="38" t="s">
        <v>94</v>
      </c>
      <c r="CI4" s="38" t="s">
        <v>95</v>
      </c>
      <c r="CJ4" s="38" t="s">
        <v>96</v>
      </c>
      <c r="CK4" s="36" t="s">
        <v>97</v>
      </c>
      <c r="CL4" s="36" t="s">
        <v>98</v>
      </c>
      <c r="CM4" s="36" t="s">
        <v>99</v>
      </c>
      <c r="CN4" s="38" t="s">
        <v>100</v>
      </c>
      <c r="CO4" s="38" t="s">
        <v>101</v>
      </c>
      <c r="CP4" s="36" t="s">
        <v>102</v>
      </c>
      <c r="CQ4" s="36" t="s">
        <v>103</v>
      </c>
      <c r="CR4" s="38" t="s">
        <v>104</v>
      </c>
      <c r="CS4" s="36" t="s">
        <v>105</v>
      </c>
      <c r="CT4" s="36" t="s">
        <v>106</v>
      </c>
      <c r="CU4" s="46">
        <f>SUM(CV3:DA3)</f>
        <v>12700</v>
      </c>
      <c r="CV4" s="48" t="s">
        <v>107</v>
      </c>
      <c r="CW4" s="48" t="s">
        <v>108</v>
      </c>
      <c r="CX4" s="48" t="s">
        <v>109</v>
      </c>
      <c r="CY4" s="48" t="s">
        <v>110</v>
      </c>
      <c r="CZ4" s="36" t="s">
        <v>111</v>
      </c>
      <c r="DA4" s="36" t="s">
        <v>112</v>
      </c>
      <c r="DB4" s="14"/>
      <c r="DC4" s="39"/>
      <c r="DD4" s="49">
        <f>SUM(DE3:DG3)</f>
        <v>1200.0899999999999</v>
      </c>
      <c r="DE4" s="50" t="s">
        <v>113</v>
      </c>
      <c r="DF4" s="50" t="s">
        <v>114</v>
      </c>
      <c r="DG4" s="51" t="s">
        <v>10</v>
      </c>
      <c r="DH4" s="15"/>
      <c r="DI4" s="52">
        <f>SUM(DJ3)</f>
        <v>50801</v>
      </c>
      <c r="DJ4" s="51" t="s">
        <v>28</v>
      </c>
      <c r="DK4" s="51"/>
    </row>
    <row r="5" spans="1:115" ht="15.75" thickBot="1" x14ac:dyDescent="0.3">
      <c r="A5" s="53">
        <v>45019</v>
      </c>
      <c r="B5" s="54" t="s">
        <v>115</v>
      </c>
      <c r="C5" s="55" t="s">
        <v>116</v>
      </c>
      <c r="D5" s="56" t="s">
        <v>117</v>
      </c>
      <c r="E5" s="56"/>
      <c r="F5" s="56" t="s">
        <v>118</v>
      </c>
      <c r="G5" s="56"/>
      <c r="H5" s="56"/>
      <c r="I5" s="57"/>
      <c r="J5" s="57">
        <v>58344</v>
      </c>
      <c r="K5" s="58"/>
      <c r="L5" s="59"/>
      <c r="M5" s="60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60"/>
      <c r="AC5" s="56"/>
      <c r="AD5" s="56"/>
      <c r="AE5" s="60"/>
      <c r="AF5" s="56"/>
      <c r="AG5" s="56"/>
      <c r="AH5" s="56"/>
      <c r="AI5" s="56"/>
      <c r="AJ5" s="56"/>
      <c r="AK5" s="56"/>
      <c r="AL5" s="56"/>
      <c r="AM5" s="56"/>
      <c r="AN5" s="56"/>
      <c r="AO5" s="60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60"/>
      <c r="BA5" s="56"/>
      <c r="BB5" s="56"/>
      <c r="BC5" s="56"/>
      <c r="BD5" s="60"/>
      <c r="BE5" s="56"/>
      <c r="BF5" s="60"/>
      <c r="BG5" s="56"/>
      <c r="BH5" s="60"/>
      <c r="BI5" s="56"/>
      <c r="BJ5" s="60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60"/>
      <c r="BW5" s="56"/>
      <c r="BX5" s="56"/>
      <c r="BY5" s="56"/>
      <c r="BZ5" s="56"/>
      <c r="CA5" s="56"/>
      <c r="CB5" s="56"/>
      <c r="CC5" s="56"/>
      <c r="CD5" s="56"/>
      <c r="CE5" s="60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60"/>
      <c r="CV5" s="56"/>
      <c r="CW5" s="56"/>
      <c r="CX5" s="56"/>
      <c r="CY5" s="56"/>
      <c r="CZ5" s="56"/>
      <c r="DA5" s="56"/>
      <c r="DB5" s="61"/>
      <c r="DC5" s="56"/>
      <c r="DD5" s="56"/>
      <c r="DE5" s="56"/>
      <c r="DF5" s="56"/>
      <c r="DG5" s="56"/>
      <c r="DH5" s="56"/>
      <c r="DI5" s="53"/>
      <c r="DJ5" s="56"/>
      <c r="DK5" s="27">
        <v>50801.4</v>
      </c>
    </row>
    <row r="6" spans="1:115" x14ac:dyDescent="0.25">
      <c r="A6" s="53">
        <v>45021</v>
      </c>
      <c r="B6" s="62">
        <v>2</v>
      </c>
      <c r="C6" s="63" t="s">
        <v>119</v>
      </c>
      <c r="D6" s="56" t="s">
        <v>120</v>
      </c>
      <c r="E6" s="56"/>
      <c r="F6" s="56" t="s">
        <v>121</v>
      </c>
      <c r="G6" s="56"/>
      <c r="H6" s="56"/>
      <c r="I6" s="64">
        <v>289.8</v>
      </c>
      <c r="J6" s="64"/>
      <c r="K6" s="58"/>
      <c r="L6" s="59"/>
      <c r="M6" s="58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8"/>
      <c r="AC6" s="56"/>
      <c r="AD6" s="56"/>
      <c r="AE6" s="58"/>
      <c r="AF6" s="56"/>
      <c r="AG6" s="56"/>
      <c r="AH6" s="56"/>
      <c r="AI6" s="56">
        <v>289.8</v>
      </c>
      <c r="AJ6" s="56"/>
      <c r="AK6" s="56"/>
      <c r="AL6" s="56"/>
      <c r="AM6" s="56"/>
      <c r="AN6" s="56"/>
      <c r="AO6" s="58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8"/>
      <c r="BA6" s="56"/>
      <c r="BB6" s="56"/>
      <c r="BC6" s="56"/>
      <c r="BD6" s="58"/>
      <c r="BE6" s="56"/>
      <c r="BF6" s="58"/>
      <c r="BG6" s="56"/>
      <c r="BH6" s="58"/>
      <c r="BI6" s="56"/>
      <c r="BJ6" s="58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8"/>
      <c r="BW6" s="56"/>
      <c r="BX6" s="56"/>
      <c r="BY6" s="56"/>
      <c r="BZ6" s="56"/>
      <c r="CA6" s="56"/>
      <c r="CB6" s="56"/>
      <c r="CC6" s="56"/>
      <c r="CD6" s="56"/>
      <c r="CE6" s="58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8"/>
      <c r="CV6" s="56"/>
      <c r="CW6" s="56"/>
      <c r="CX6" s="56"/>
      <c r="CY6" s="56"/>
      <c r="CZ6" s="56"/>
      <c r="DA6" s="56"/>
      <c r="DB6" s="61"/>
      <c r="DC6" s="56"/>
      <c r="DD6" s="56"/>
      <c r="DE6" s="56"/>
      <c r="DF6" s="56"/>
      <c r="DG6" s="56"/>
      <c r="DH6" s="56"/>
      <c r="DI6" s="53">
        <v>45362</v>
      </c>
      <c r="DJ6" s="56" t="s">
        <v>122</v>
      </c>
      <c r="DK6" s="65">
        <v>56.63</v>
      </c>
    </row>
    <row r="7" spans="1:115" x14ac:dyDescent="0.25">
      <c r="A7" s="53">
        <v>45021</v>
      </c>
      <c r="B7" s="62">
        <v>1</v>
      </c>
      <c r="C7" s="63" t="s">
        <v>123</v>
      </c>
      <c r="D7" s="56" t="s">
        <v>120</v>
      </c>
      <c r="E7" s="56"/>
      <c r="F7" s="135" t="s">
        <v>254</v>
      </c>
      <c r="G7" s="56"/>
      <c r="H7" s="56"/>
      <c r="I7" s="64">
        <v>1043.1400000000001</v>
      </c>
      <c r="J7" s="64"/>
      <c r="K7" s="58"/>
      <c r="L7" s="59"/>
      <c r="M7" s="58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8"/>
      <c r="AC7" s="56"/>
      <c r="AD7" s="56"/>
      <c r="AE7" s="66"/>
      <c r="AF7" s="67">
        <v>1017.14</v>
      </c>
      <c r="AG7" s="56"/>
      <c r="AH7" s="56"/>
      <c r="AI7" s="56"/>
      <c r="AJ7" s="56"/>
      <c r="AK7" s="56"/>
      <c r="AL7" s="56"/>
      <c r="AM7" s="56">
        <v>26</v>
      </c>
      <c r="AN7" s="56"/>
      <c r="AO7" s="58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8"/>
      <c r="BA7" s="56"/>
      <c r="BB7" s="56"/>
      <c r="BC7" s="56"/>
      <c r="BD7" s="58"/>
      <c r="BE7" s="56"/>
      <c r="BF7" s="58"/>
      <c r="BG7" s="56"/>
      <c r="BH7" s="58"/>
      <c r="BI7" s="56"/>
      <c r="BJ7" s="58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8"/>
      <c r="BW7" s="56"/>
      <c r="BX7" s="56"/>
      <c r="BY7" s="56"/>
      <c r="BZ7" s="56"/>
      <c r="CA7" s="56"/>
      <c r="CB7" s="56"/>
      <c r="CC7" s="56"/>
      <c r="CD7" s="56"/>
      <c r="CE7" s="58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8"/>
      <c r="CV7" s="56"/>
      <c r="CW7" s="56"/>
      <c r="CX7" s="56"/>
      <c r="CY7" s="56"/>
      <c r="CZ7" s="56"/>
      <c r="DA7" s="56"/>
      <c r="DB7" s="61"/>
      <c r="DC7" s="56"/>
      <c r="DD7" s="56"/>
      <c r="DE7" s="56"/>
      <c r="DF7" s="56"/>
      <c r="DG7" s="56"/>
      <c r="DH7" s="56"/>
      <c r="DI7" s="53">
        <v>45331</v>
      </c>
      <c r="DJ7" s="56" t="s">
        <v>122</v>
      </c>
      <c r="DK7" s="65">
        <v>56.56</v>
      </c>
    </row>
    <row r="8" spans="1:115" x14ac:dyDescent="0.25">
      <c r="A8" s="53">
        <v>45021</v>
      </c>
      <c r="B8" s="62">
        <v>3</v>
      </c>
      <c r="C8" s="56" t="s">
        <v>124</v>
      </c>
      <c r="D8" s="56" t="s">
        <v>120</v>
      </c>
      <c r="E8" s="56"/>
      <c r="F8" s="56" t="s">
        <v>125</v>
      </c>
      <c r="G8" s="56"/>
      <c r="H8" s="56"/>
      <c r="I8" s="64">
        <v>27.98</v>
      </c>
      <c r="J8" s="64"/>
      <c r="K8" s="58"/>
      <c r="L8" s="59">
        <v>4.66</v>
      </c>
      <c r="M8" s="58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8"/>
      <c r="AC8" s="56"/>
      <c r="AD8" s="56"/>
      <c r="AE8" s="58"/>
      <c r="AF8" s="56"/>
      <c r="AG8" s="56"/>
      <c r="AH8" s="56"/>
      <c r="AI8" s="56"/>
      <c r="AJ8" s="56"/>
      <c r="AK8" s="56"/>
      <c r="AL8" s="56"/>
      <c r="AM8" s="56"/>
      <c r="AN8" s="56"/>
      <c r="AO8" s="58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8"/>
      <c r="BA8" s="56"/>
      <c r="BB8" s="56"/>
      <c r="BC8" s="56"/>
      <c r="BD8" s="58"/>
      <c r="BE8" s="56"/>
      <c r="BF8" s="58"/>
      <c r="BG8" s="56"/>
      <c r="BH8" s="58"/>
      <c r="BI8" s="56"/>
      <c r="BJ8" s="66"/>
      <c r="BK8" s="67">
        <v>23.32</v>
      </c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8"/>
      <c r="BW8" s="56"/>
      <c r="BX8" s="56"/>
      <c r="BY8" s="56"/>
      <c r="BZ8" s="56"/>
      <c r="CA8" s="56"/>
      <c r="CB8" s="56"/>
      <c r="CC8" s="56"/>
      <c r="CD8" s="56"/>
      <c r="CE8" s="58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8"/>
      <c r="CV8" s="56"/>
      <c r="CW8" s="56"/>
      <c r="CX8" s="56"/>
      <c r="CY8" s="56"/>
      <c r="CZ8" s="56"/>
      <c r="DA8" s="56"/>
      <c r="DB8" s="61"/>
      <c r="DC8" s="56"/>
      <c r="DD8" s="56"/>
      <c r="DE8" s="56"/>
      <c r="DF8" s="56"/>
      <c r="DG8" s="56"/>
      <c r="DH8" s="56"/>
      <c r="DI8" s="53">
        <v>45300</v>
      </c>
      <c r="DJ8" s="56" t="s">
        <v>122</v>
      </c>
      <c r="DK8" s="65">
        <v>52.86</v>
      </c>
    </row>
    <row r="9" spans="1:115" x14ac:dyDescent="0.25">
      <c r="A9" s="53">
        <v>45021</v>
      </c>
      <c r="B9" s="62">
        <v>9</v>
      </c>
      <c r="C9" s="63" t="s">
        <v>126</v>
      </c>
      <c r="D9" s="56" t="s">
        <v>120</v>
      </c>
      <c r="E9" s="56"/>
      <c r="F9" s="56" t="s">
        <v>127</v>
      </c>
      <c r="G9" s="56"/>
      <c r="H9" s="56"/>
      <c r="I9" s="64">
        <v>1028</v>
      </c>
      <c r="J9" s="64"/>
      <c r="K9" s="58"/>
      <c r="L9" s="59"/>
      <c r="M9" s="58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66"/>
      <c r="AC9" s="67">
        <v>1028</v>
      </c>
      <c r="AD9" s="56"/>
      <c r="AE9" s="58"/>
      <c r="AF9" s="56"/>
      <c r="AG9" s="56"/>
      <c r="AH9" s="56"/>
      <c r="AI9" s="56"/>
      <c r="AJ9" s="56"/>
      <c r="AK9" s="56"/>
      <c r="AL9" s="56"/>
      <c r="AM9" s="56"/>
      <c r="AN9" s="56"/>
      <c r="AO9" s="58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8"/>
      <c r="BA9" s="56"/>
      <c r="BB9" s="56"/>
      <c r="BC9" s="56"/>
      <c r="BD9" s="58"/>
      <c r="BE9" s="56"/>
      <c r="BF9" s="58"/>
      <c r="BG9" s="56"/>
      <c r="BH9" s="58"/>
      <c r="BI9" s="56"/>
      <c r="BJ9" s="58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8"/>
      <c r="BW9" s="56"/>
      <c r="BX9" s="56"/>
      <c r="BY9" s="56"/>
      <c r="BZ9" s="56"/>
      <c r="CA9" s="56"/>
      <c r="CB9" s="56"/>
      <c r="CC9" s="56"/>
      <c r="CD9" s="56"/>
      <c r="CE9" s="58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8"/>
      <c r="CV9" s="56"/>
      <c r="CW9" s="56"/>
      <c r="CX9" s="56"/>
      <c r="CY9" s="56"/>
      <c r="CZ9" s="56"/>
      <c r="DA9" s="56"/>
      <c r="DB9" s="61"/>
      <c r="DC9" s="56"/>
      <c r="DD9" s="56"/>
      <c r="DE9" s="56"/>
      <c r="DF9" s="56"/>
      <c r="DG9" s="56"/>
      <c r="DH9" s="56"/>
      <c r="DI9" s="53">
        <v>45271</v>
      </c>
      <c r="DJ9" s="56" t="s">
        <v>122</v>
      </c>
      <c r="DK9" s="68">
        <v>58.26</v>
      </c>
    </row>
    <row r="10" spans="1:115" x14ac:dyDescent="0.25">
      <c r="A10" s="53">
        <v>45021</v>
      </c>
      <c r="B10" s="62">
        <v>4</v>
      </c>
      <c r="C10" s="63" t="s">
        <v>128</v>
      </c>
      <c r="D10" s="56" t="s">
        <v>120</v>
      </c>
      <c r="E10" s="56"/>
      <c r="F10" s="56" t="s">
        <v>129</v>
      </c>
      <c r="G10" s="56"/>
      <c r="H10" s="56"/>
      <c r="I10" s="64">
        <v>867.62</v>
      </c>
      <c r="J10" s="64"/>
      <c r="K10" s="58"/>
      <c r="L10" s="59"/>
      <c r="M10" s="58"/>
      <c r="N10" s="56"/>
      <c r="O10" s="56"/>
      <c r="P10" s="56">
        <v>867.62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8"/>
      <c r="AC10" s="56"/>
      <c r="AD10" s="56"/>
      <c r="AE10" s="58"/>
      <c r="AF10" s="56"/>
      <c r="AG10" s="56"/>
      <c r="AH10" s="56"/>
      <c r="AI10" s="56"/>
      <c r="AJ10" s="56"/>
      <c r="AK10" s="56"/>
      <c r="AL10" s="56"/>
      <c r="AM10" s="56"/>
      <c r="AN10" s="56"/>
      <c r="AO10" s="58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8"/>
      <c r="BA10" s="56"/>
      <c r="BB10" s="56"/>
      <c r="BC10" s="56"/>
      <c r="BD10" s="58"/>
      <c r="BE10" s="56"/>
      <c r="BF10" s="58"/>
      <c r="BG10" s="56"/>
      <c r="BH10" s="58"/>
      <c r="BI10" s="56"/>
      <c r="BJ10" s="58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8"/>
      <c r="BW10" s="56"/>
      <c r="BX10" s="56"/>
      <c r="BY10" s="56"/>
      <c r="BZ10" s="56"/>
      <c r="CA10" s="56"/>
      <c r="CB10" s="56"/>
      <c r="CC10" s="56"/>
      <c r="CD10" s="56"/>
      <c r="CE10" s="58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8"/>
      <c r="CV10" s="56"/>
      <c r="CW10" s="56"/>
      <c r="CX10" s="56"/>
      <c r="CY10" s="56"/>
      <c r="CZ10" s="56"/>
      <c r="DA10" s="56"/>
      <c r="DB10" s="61"/>
      <c r="DC10" s="56"/>
      <c r="DD10" s="56"/>
      <c r="DE10" s="56"/>
      <c r="DF10" s="56"/>
      <c r="DG10" s="56"/>
      <c r="DH10" s="56"/>
      <c r="DI10" s="53">
        <v>45239</v>
      </c>
      <c r="DJ10" s="56" t="s">
        <v>122</v>
      </c>
      <c r="DK10" s="68">
        <v>56.38</v>
      </c>
    </row>
    <row r="11" spans="1:115" x14ac:dyDescent="0.25">
      <c r="A11" s="53">
        <v>45028</v>
      </c>
      <c r="B11" s="62">
        <v>10</v>
      </c>
      <c r="C11" s="63" t="s">
        <v>130</v>
      </c>
      <c r="D11" s="56" t="s">
        <v>131</v>
      </c>
      <c r="E11" s="56"/>
      <c r="F11" s="56" t="s">
        <v>132</v>
      </c>
      <c r="G11" s="56"/>
      <c r="H11" s="56"/>
      <c r="I11" s="64">
        <v>177</v>
      </c>
      <c r="J11" s="64"/>
      <c r="K11" s="58"/>
      <c r="L11" s="59"/>
      <c r="M11" s="5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8"/>
      <c r="AC11" s="56"/>
      <c r="AD11" s="69">
        <v>177</v>
      </c>
      <c r="AE11" s="70"/>
      <c r="AF11" s="56"/>
      <c r="AG11" s="56"/>
      <c r="AH11" s="56"/>
      <c r="AI11" s="56"/>
      <c r="AJ11" s="56"/>
      <c r="AK11" s="56"/>
      <c r="AL11" s="56"/>
      <c r="AM11" s="56"/>
      <c r="AN11" s="56"/>
      <c r="AO11" s="58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8"/>
      <c r="BA11" s="56"/>
      <c r="BB11" s="56"/>
      <c r="BC11" s="56"/>
      <c r="BD11" s="58"/>
      <c r="BE11" s="56"/>
      <c r="BF11" s="58"/>
      <c r="BG11" s="56"/>
      <c r="BH11" s="58"/>
      <c r="BI11" s="56"/>
      <c r="BJ11" s="58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8"/>
      <c r="BW11" s="56"/>
      <c r="BX11" s="56"/>
      <c r="BY11" s="56"/>
      <c r="BZ11" s="56"/>
      <c r="CA11" s="56"/>
      <c r="CB11" s="56"/>
      <c r="CC11" s="56"/>
      <c r="CD11" s="56"/>
      <c r="CE11" s="58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8"/>
      <c r="CV11" s="56"/>
      <c r="CW11" s="56"/>
      <c r="CX11" s="56"/>
      <c r="CY11" s="56"/>
      <c r="CZ11" s="56"/>
      <c r="DA11" s="56"/>
      <c r="DB11" s="61"/>
      <c r="DC11" s="56"/>
      <c r="DD11" s="56"/>
      <c r="DE11" s="56"/>
      <c r="DF11" s="56"/>
      <c r="DG11" s="56"/>
      <c r="DH11" s="56"/>
      <c r="DI11" s="53">
        <v>45208</v>
      </c>
      <c r="DJ11" s="56" t="s">
        <v>122</v>
      </c>
      <c r="DK11" s="71">
        <v>46.96</v>
      </c>
    </row>
    <row r="12" spans="1:115" x14ac:dyDescent="0.25">
      <c r="A12" s="53">
        <v>45029</v>
      </c>
      <c r="B12" s="62">
        <v>12</v>
      </c>
      <c r="C12" s="63" t="s">
        <v>133</v>
      </c>
      <c r="D12" s="56" t="s">
        <v>120</v>
      </c>
      <c r="E12" s="56"/>
      <c r="F12" s="56" t="s">
        <v>134</v>
      </c>
      <c r="G12" s="56"/>
      <c r="H12" s="56"/>
      <c r="I12" s="64">
        <v>900</v>
      </c>
      <c r="J12" s="64"/>
      <c r="K12" s="58"/>
      <c r="L12" s="59"/>
      <c r="M12" s="58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6"/>
      <c r="AD12" s="56"/>
      <c r="AE12" s="58"/>
      <c r="AF12" s="56"/>
      <c r="AG12" s="56"/>
      <c r="AH12" s="56"/>
      <c r="AI12" s="56"/>
      <c r="AJ12" s="56"/>
      <c r="AK12" s="56"/>
      <c r="AL12" s="56"/>
      <c r="AM12" s="56"/>
      <c r="AN12" s="56"/>
      <c r="AO12" s="58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8"/>
      <c r="BA12" s="56"/>
      <c r="BB12" s="56"/>
      <c r="BC12" s="56"/>
      <c r="BD12" s="58"/>
      <c r="BE12" s="56"/>
      <c r="BF12" s="58"/>
      <c r="BG12" s="56"/>
      <c r="BH12" s="58"/>
      <c r="BI12" s="56">
        <v>400</v>
      </c>
      <c r="BJ12" s="58"/>
      <c r="BK12" s="56"/>
      <c r="BL12" s="56">
        <v>500</v>
      </c>
      <c r="BM12" s="56"/>
      <c r="BN12" s="56"/>
      <c r="BO12" s="56"/>
      <c r="BP12" s="56"/>
      <c r="BQ12" s="56"/>
      <c r="BR12" s="56"/>
      <c r="BS12" s="56"/>
      <c r="BT12" s="56"/>
      <c r="BU12" s="56"/>
      <c r="BV12" s="58"/>
      <c r="BW12" s="56"/>
      <c r="BX12" s="56"/>
      <c r="BY12" s="56"/>
      <c r="BZ12" s="56"/>
      <c r="CA12" s="56"/>
      <c r="CB12" s="56"/>
      <c r="CC12" s="56"/>
      <c r="CD12" s="56"/>
      <c r="CE12" s="58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8"/>
      <c r="CV12" s="56"/>
      <c r="CW12" s="56"/>
      <c r="CX12" s="56"/>
      <c r="CY12" s="56"/>
      <c r="CZ12" s="56"/>
      <c r="DA12" s="56"/>
      <c r="DB12" s="61"/>
      <c r="DC12" s="56"/>
      <c r="DD12" s="56"/>
      <c r="DE12" s="56"/>
      <c r="DF12" s="56"/>
      <c r="DG12" s="56"/>
      <c r="DH12" s="56"/>
      <c r="DI12" s="53">
        <v>45180</v>
      </c>
      <c r="DJ12" s="71" t="s">
        <v>122</v>
      </c>
      <c r="DK12" s="71">
        <v>47.62</v>
      </c>
    </row>
    <row r="13" spans="1:115" x14ac:dyDescent="0.25">
      <c r="A13" s="53">
        <v>45029</v>
      </c>
      <c r="B13" s="62">
        <v>13</v>
      </c>
      <c r="C13" s="63" t="s">
        <v>135</v>
      </c>
      <c r="D13" s="56" t="s">
        <v>120</v>
      </c>
      <c r="E13" s="56"/>
      <c r="F13" s="56" t="s">
        <v>136</v>
      </c>
      <c r="G13" s="56"/>
      <c r="H13" s="56"/>
      <c r="I13" s="64">
        <v>500</v>
      </c>
      <c r="J13" s="64"/>
      <c r="K13" s="58"/>
      <c r="L13" s="59"/>
      <c r="M13" s="5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8"/>
      <c r="AC13" s="56"/>
      <c r="AD13" s="56"/>
      <c r="AE13" s="58"/>
      <c r="AF13" s="56"/>
      <c r="AG13" s="56"/>
      <c r="AH13" s="56"/>
      <c r="AI13" s="56"/>
      <c r="AJ13" s="56"/>
      <c r="AK13" s="56"/>
      <c r="AL13" s="56"/>
      <c r="AM13" s="56"/>
      <c r="AN13" s="56"/>
      <c r="AO13" s="58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8"/>
      <c r="BA13" s="56"/>
      <c r="BB13" s="56"/>
      <c r="BC13" s="56"/>
      <c r="BD13" s="58"/>
      <c r="BE13" s="56"/>
      <c r="BF13" s="58"/>
      <c r="BG13" s="56"/>
      <c r="BH13" s="58"/>
      <c r="BI13" s="56">
        <v>500</v>
      </c>
      <c r="BJ13" s="58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8"/>
      <c r="BW13" s="56"/>
      <c r="BX13" s="56"/>
      <c r="BY13" s="56"/>
      <c r="BZ13" s="56"/>
      <c r="CA13" s="56"/>
      <c r="CB13" s="56"/>
      <c r="CC13" s="56"/>
      <c r="CD13" s="56"/>
      <c r="CE13" s="58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8"/>
      <c r="CV13" s="56"/>
      <c r="CW13" s="56"/>
      <c r="CX13" s="56"/>
      <c r="CY13" s="56"/>
      <c r="CZ13" s="56"/>
      <c r="DA13" s="56"/>
      <c r="DB13" s="61"/>
      <c r="DC13" s="56"/>
      <c r="DD13" s="56"/>
      <c r="DE13" s="56"/>
      <c r="DF13" s="56"/>
      <c r="DG13" s="56"/>
      <c r="DH13" s="56"/>
      <c r="DI13" s="72">
        <v>45147</v>
      </c>
      <c r="DJ13" s="71" t="s">
        <v>122</v>
      </c>
      <c r="DK13" s="68">
        <v>37.67</v>
      </c>
    </row>
    <row r="14" spans="1:115" x14ac:dyDescent="0.25">
      <c r="A14" s="53">
        <v>45030</v>
      </c>
      <c r="B14" s="62">
        <v>11</v>
      </c>
      <c r="C14" s="73" t="s">
        <v>137</v>
      </c>
      <c r="D14" s="56" t="s">
        <v>131</v>
      </c>
      <c r="E14" s="56"/>
      <c r="F14" s="56" t="s">
        <v>138</v>
      </c>
      <c r="G14" s="56"/>
      <c r="H14" s="56"/>
      <c r="I14" s="64">
        <v>185</v>
      </c>
      <c r="J14" s="64"/>
      <c r="K14" s="58"/>
      <c r="L14" s="59"/>
      <c r="M14" s="5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8"/>
      <c r="AC14" s="56"/>
      <c r="AD14" s="56"/>
      <c r="AE14" s="58"/>
      <c r="AF14" s="56"/>
      <c r="AG14" s="56"/>
      <c r="AH14" s="56"/>
      <c r="AI14" s="56"/>
      <c r="AJ14" s="56"/>
      <c r="AK14" s="56"/>
      <c r="AL14" s="56"/>
      <c r="AM14" s="56"/>
      <c r="AN14" s="56"/>
      <c r="AO14" s="58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8"/>
      <c r="BA14" s="56"/>
      <c r="BB14" s="56"/>
      <c r="BC14" s="56"/>
      <c r="BD14" s="58"/>
      <c r="BE14" s="56"/>
      <c r="BF14" s="58"/>
      <c r="BG14" s="56"/>
      <c r="BH14" s="58"/>
      <c r="BI14" s="56"/>
      <c r="BJ14" s="58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8"/>
      <c r="BW14" s="56"/>
      <c r="BX14" s="56">
        <v>185</v>
      </c>
      <c r="BY14" s="56"/>
      <c r="BZ14" s="56"/>
      <c r="CA14" s="56"/>
      <c r="CB14" s="56"/>
      <c r="CC14" s="56"/>
      <c r="CD14" s="56"/>
      <c r="CE14" s="58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8"/>
      <c r="CV14" s="56"/>
      <c r="CW14" s="56"/>
      <c r="CX14" s="56"/>
      <c r="CY14" s="56"/>
      <c r="CZ14" s="56"/>
      <c r="DA14" s="56"/>
      <c r="DB14" s="61"/>
      <c r="DC14" s="56"/>
      <c r="DD14" s="56"/>
      <c r="DE14" s="56"/>
      <c r="DF14" s="56"/>
      <c r="DG14" s="56"/>
      <c r="DH14" s="56"/>
      <c r="DI14" s="72">
        <v>45117</v>
      </c>
      <c r="DJ14" s="71" t="s">
        <v>122</v>
      </c>
      <c r="DK14" s="71">
        <v>34.58</v>
      </c>
    </row>
    <row r="15" spans="1:115" x14ac:dyDescent="0.25">
      <c r="A15" s="53">
        <v>45030</v>
      </c>
      <c r="B15" s="62">
        <v>15</v>
      </c>
      <c r="C15" s="73" t="s">
        <v>139</v>
      </c>
      <c r="D15" s="56" t="s">
        <v>131</v>
      </c>
      <c r="E15" s="56"/>
      <c r="F15" s="56" t="s">
        <v>140</v>
      </c>
      <c r="G15" s="56"/>
      <c r="H15" s="56"/>
      <c r="I15" s="64">
        <v>11.25</v>
      </c>
      <c r="J15" s="64"/>
      <c r="K15" s="58"/>
      <c r="L15" s="59"/>
      <c r="M15" s="5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8"/>
      <c r="AC15" s="56"/>
      <c r="AD15" s="56"/>
      <c r="AE15" s="58"/>
      <c r="AF15" s="56"/>
      <c r="AG15" s="56"/>
      <c r="AH15" s="56"/>
      <c r="AI15" s="56"/>
      <c r="AJ15" s="56"/>
      <c r="AK15" s="56"/>
      <c r="AL15" s="56"/>
      <c r="AM15" s="56"/>
      <c r="AN15" s="56"/>
      <c r="AO15" s="58"/>
      <c r="AP15" s="56"/>
      <c r="AQ15" s="56"/>
      <c r="AR15" s="56"/>
      <c r="AS15" s="56"/>
      <c r="AT15" s="56"/>
      <c r="AU15" s="56"/>
      <c r="AV15" s="56"/>
      <c r="AW15" s="56">
        <v>11.25</v>
      </c>
      <c r="AX15" s="56"/>
      <c r="AY15" s="56"/>
      <c r="AZ15" s="58"/>
      <c r="BA15" s="56"/>
      <c r="BB15" s="56"/>
      <c r="BC15" s="56"/>
      <c r="BD15" s="58"/>
      <c r="BE15" s="56"/>
      <c r="BF15" s="58"/>
      <c r="BG15" s="56"/>
      <c r="BH15" s="58"/>
      <c r="BI15" s="56"/>
      <c r="BJ15" s="58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8"/>
      <c r="BW15" s="56"/>
      <c r="BX15" s="56"/>
      <c r="BY15" s="56"/>
      <c r="BZ15" s="56"/>
      <c r="CA15" s="56"/>
      <c r="CB15" s="56"/>
      <c r="CC15" s="56"/>
      <c r="CD15" s="56"/>
      <c r="CE15" s="58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8"/>
      <c r="CV15" s="56"/>
      <c r="CW15" s="56"/>
      <c r="CX15" s="56"/>
      <c r="CY15" s="56"/>
      <c r="CZ15" s="56"/>
      <c r="DA15" s="56"/>
      <c r="DB15" s="61"/>
      <c r="DC15" s="56"/>
      <c r="DD15" s="56"/>
      <c r="DE15" s="56"/>
      <c r="DF15" s="56"/>
      <c r="DG15" s="56"/>
      <c r="DH15" s="56"/>
      <c r="DI15" s="72">
        <v>45086</v>
      </c>
      <c r="DJ15" s="71" t="s">
        <v>122</v>
      </c>
      <c r="DK15" s="71">
        <v>32.4</v>
      </c>
    </row>
    <row r="16" spans="1:115" x14ac:dyDescent="0.25">
      <c r="A16" s="53">
        <v>45033</v>
      </c>
      <c r="B16" s="62">
        <v>5</v>
      </c>
      <c r="C16" s="63" t="s">
        <v>141</v>
      </c>
      <c r="D16" s="56" t="s">
        <v>142</v>
      </c>
      <c r="E16" s="56"/>
      <c r="F16" s="56" t="s">
        <v>143</v>
      </c>
      <c r="G16" s="56"/>
      <c r="H16" s="56"/>
      <c r="I16" s="64">
        <v>312.8</v>
      </c>
      <c r="J16" s="64"/>
      <c r="K16" s="58"/>
      <c r="L16" s="59">
        <v>52.13</v>
      </c>
      <c r="M16" s="5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>
        <v>260.67</v>
      </c>
      <c r="Z16" s="56"/>
      <c r="AA16" s="56"/>
      <c r="AB16" s="58"/>
      <c r="AC16" s="56"/>
      <c r="AD16" s="56"/>
      <c r="AE16" s="58"/>
      <c r="AF16" s="56"/>
      <c r="AG16" s="56"/>
      <c r="AH16" s="56"/>
      <c r="AI16" s="56"/>
      <c r="AJ16" s="56"/>
      <c r="AK16" s="56"/>
      <c r="AL16" s="56"/>
      <c r="AM16" s="56"/>
      <c r="AN16" s="56"/>
      <c r="AO16" s="58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8"/>
      <c r="BA16" s="56"/>
      <c r="BB16" s="56"/>
      <c r="BC16" s="56"/>
      <c r="BD16" s="58"/>
      <c r="BE16" s="56"/>
      <c r="BF16" s="58"/>
      <c r="BG16" s="56"/>
      <c r="BH16" s="58"/>
      <c r="BI16" s="56"/>
      <c r="BJ16" s="58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8"/>
      <c r="BW16" s="56"/>
      <c r="BX16" s="56"/>
      <c r="BY16" s="56"/>
      <c r="BZ16" s="56"/>
      <c r="CA16" s="56"/>
      <c r="CB16" s="56"/>
      <c r="CC16" s="56"/>
      <c r="CD16" s="56"/>
      <c r="CE16" s="58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8"/>
      <c r="CV16" s="56"/>
      <c r="CW16" s="56"/>
      <c r="CX16" s="56"/>
      <c r="CY16" s="56"/>
      <c r="CZ16" s="56"/>
      <c r="DA16" s="56"/>
      <c r="DB16" s="61"/>
      <c r="DC16" s="56"/>
      <c r="DD16" s="56"/>
      <c r="DE16" s="56"/>
      <c r="DF16" s="56"/>
      <c r="DG16" s="56"/>
      <c r="DH16" s="56"/>
      <c r="DI16" s="72">
        <v>45055</v>
      </c>
      <c r="DJ16" s="71" t="s">
        <v>122</v>
      </c>
      <c r="DK16" s="71">
        <v>28.9</v>
      </c>
    </row>
    <row r="17" spans="1:115" x14ac:dyDescent="0.25">
      <c r="A17" s="53">
        <v>45033</v>
      </c>
      <c r="B17" s="62">
        <v>6</v>
      </c>
      <c r="C17" s="63" t="s">
        <v>144</v>
      </c>
      <c r="D17" s="56" t="s">
        <v>131</v>
      </c>
      <c r="E17" s="56"/>
      <c r="F17" s="56" t="s">
        <v>145</v>
      </c>
      <c r="G17" s="56"/>
      <c r="H17" s="56"/>
      <c r="I17" s="64">
        <v>64.8</v>
      </c>
      <c r="J17" s="64"/>
      <c r="K17" s="58"/>
      <c r="L17" s="139">
        <v>12.68</v>
      </c>
      <c r="M17" s="5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8"/>
      <c r="AC17" s="56"/>
      <c r="AD17" s="56"/>
      <c r="AE17" s="58"/>
      <c r="AF17" s="56"/>
      <c r="AG17" s="56"/>
      <c r="AH17" s="56"/>
      <c r="AI17" s="56"/>
      <c r="AJ17" s="56"/>
      <c r="AK17" s="56"/>
      <c r="AL17" s="56"/>
      <c r="AM17" s="56"/>
      <c r="AN17" s="56"/>
      <c r="AO17" s="58"/>
      <c r="AP17" s="56"/>
      <c r="AQ17" s="56"/>
      <c r="AR17" s="140">
        <v>63.4</v>
      </c>
      <c r="AS17" s="56"/>
      <c r="AT17" s="56"/>
      <c r="AU17" s="56"/>
      <c r="AV17" s="56"/>
      <c r="AW17" s="56"/>
      <c r="AX17" s="56"/>
      <c r="AY17" s="56"/>
      <c r="AZ17" s="58"/>
      <c r="BA17" s="56"/>
      <c r="BB17" s="56"/>
      <c r="BC17" s="56"/>
      <c r="BD17" s="58"/>
      <c r="BE17" s="56"/>
      <c r="BF17" s="58"/>
      <c r="BG17" s="56"/>
      <c r="BH17" s="58"/>
      <c r="BI17" s="56"/>
      <c r="BJ17" s="58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8"/>
      <c r="BW17" s="56"/>
      <c r="BX17" s="56"/>
      <c r="BY17" s="56"/>
      <c r="BZ17" s="56"/>
      <c r="CA17" s="56"/>
      <c r="CB17" s="56"/>
      <c r="CC17" s="56"/>
      <c r="CD17" s="56"/>
      <c r="CE17" s="58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8"/>
      <c r="CV17" s="56"/>
      <c r="CW17" s="56"/>
      <c r="CX17" s="56"/>
      <c r="CY17" s="56"/>
      <c r="CZ17" s="56"/>
      <c r="DA17" s="56"/>
      <c r="DB17" s="61"/>
      <c r="DC17" s="56"/>
      <c r="DD17" s="56"/>
      <c r="DE17" s="56"/>
      <c r="DF17" s="56"/>
      <c r="DG17" s="56"/>
      <c r="DH17" s="56"/>
      <c r="DI17" s="72">
        <v>45027</v>
      </c>
      <c r="DJ17" s="71" t="s">
        <v>122</v>
      </c>
      <c r="DK17" s="71">
        <v>32.15</v>
      </c>
    </row>
    <row r="18" spans="1:115" x14ac:dyDescent="0.25">
      <c r="A18" s="53">
        <v>45033</v>
      </c>
      <c r="B18" s="62">
        <v>6</v>
      </c>
      <c r="C18" s="63" t="s">
        <v>144</v>
      </c>
      <c r="D18" s="56" t="s">
        <v>131</v>
      </c>
      <c r="E18" s="56"/>
      <c r="F18" s="56" t="s">
        <v>146</v>
      </c>
      <c r="G18" s="56"/>
      <c r="H18" s="56"/>
      <c r="I18" s="64">
        <v>11.28</v>
      </c>
      <c r="J18" s="64"/>
      <c r="K18" s="58"/>
      <c r="L18" s="139"/>
      <c r="M18" s="5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8"/>
      <c r="AC18" s="56"/>
      <c r="AD18" s="56"/>
      <c r="AE18" s="58"/>
      <c r="AF18" s="56"/>
      <c r="AG18" s="56"/>
      <c r="AH18" s="56"/>
      <c r="AI18" s="56"/>
      <c r="AJ18" s="56"/>
      <c r="AK18" s="56"/>
      <c r="AL18" s="56"/>
      <c r="AM18" s="56"/>
      <c r="AN18" s="56"/>
      <c r="AO18" s="58"/>
      <c r="AP18" s="56"/>
      <c r="AQ18" s="56"/>
      <c r="AR18" s="140"/>
      <c r="AS18" s="56"/>
      <c r="AT18" s="56"/>
      <c r="AU18" s="56"/>
      <c r="AV18" s="56"/>
      <c r="AW18" s="56"/>
      <c r="AX18" s="56"/>
      <c r="AY18" s="56"/>
      <c r="AZ18" s="58"/>
      <c r="BA18" s="56"/>
      <c r="BB18" s="56"/>
      <c r="BC18" s="56"/>
      <c r="BD18" s="58"/>
      <c r="BE18" s="56"/>
      <c r="BF18" s="58"/>
      <c r="BG18" s="56"/>
      <c r="BH18" s="58"/>
      <c r="BI18" s="56"/>
      <c r="BJ18" s="58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8"/>
      <c r="BW18" s="56"/>
      <c r="BX18" s="56"/>
      <c r="BY18" s="56"/>
      <c r="BZ18" s="56"/>
      <c r="CA18" s="56"/>
      <c r="CB18" s="56"/>
      <c r="CC18" s="56"/>
      <c r="CD18" s="56"/>
      <c r="CE18" s="58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8"/>
      <c r="CV18" s="56"/>
      <c r="CW18" s="56"/>
      <c r="CX18" s="56"/>
      <c r="CY18" s="56"/>
      <c r="CZ18" s="56"/>
      <c r="DA18" s="56"/>
      <c r="DB18" s="61"/>
      <c r="DC18" s="56"/>
      <c r="DD18" s="56"/>
      <c r="DE18" s="56"/>
      <c r="DF18" s="56"/>
      <c r="DG18" s="56"/>
      <c r="DH18" s="56"/>
      <c r="DI18" s="74" t="s">
        <v>147</v>
      </c>
      <c r="DJ18" s="74"/>
      <c r="DK18" s="75">
        <f>SUM(DK6:DK17)</f>
        <v>540.96999999999991</v>
      </c>
    </row>
    <row r="19" spans="1:115" x14ac:dyDescent="0.25">
      <c r="A19" s="53">
        <v>45035</v>
      </c>
      <c r="B19" s="62">
        <v>14</v>
      </c>
      <c r="C19" s="73" t="s">
        <v>148</v>
      </c>
      <c r="D19" s="56" t="s">
        <v>131</v>
      </c>
      <c r="E19" s="56"/>
      <c r="F19" s="56" t="s">
        <v>149</v>
      </c>
      <c r="G19" s="56"/>
      <c r="H19" s="56"/>
      <c r="I19" s="64">
        <v>325.44</v>
      </c>
      <c r="J19" s="64"/>
      <c r="K19" s="58"/>
      <c r="L19" s="59">
        <v>54.24</v>
      </c>
      <c r="M19" s="5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8"/>
      <c r="AC19" s="56"/>
      <c r="AD19" s="56"/>
      <c r="AE19" s="58"/>
      <c r="AF19" s="56"/>
      <c r="AG19" s="56"/>
      <c r="AH19" s="56"/>
      <c r="AI19" s="56"/>
      <c r="AJ19" s="56"/>
      <c r="AK19" s="56"/>
      <c r="AL19" s="56"/>
      <c r="AM19" s="56"/>
      <c r="AN19" s="56"/>
      <c r="AO19" s="58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8"/>
      <c r="BA19" s="56"/>
      <c r="BB19" s="56"/>
      <c r="BC19" s="56"/>
      <c r="BD19" s="58"/>
      <c r="BE19" s="56"/>
      <c r="BF19" s="58"/>
      <c r="BG19" s="56"/>
      <c r="BH19" s="58"/>
      <c r="BI19" s="56"/>
      <c r="BJ19" s="58"/>
      <c r="BK19" s="56"/>
      <c r="BL19" s="56"/>
      <c r="BM19" s="56"/>
      <c r="BN19" s="56"/>
      <c r="BO19" s="56">
        <v>271.2</v>
      </c>
      <c r="BP19" s="56"/>
      <c r="BQ19" s="56"/>
      <c r="BR19" s="56"/>
      <c r="BS19" s="56"/>
      <c r="BT19" s="56"/>
      <c r="BU19" s="56"/>
      <c r="BV19" s="58"/>
      <c r="BW19" s="56"/>
      <c r="BX19" s="56"/>
      <c r="BY19" s="56"/>
      <c r="BZ19" s="56"/>
      <c r="CA19" s="56"/>
      <c r="CB19" s="56"/>
      <c r="CC19" s="56"/>
      <c r="CD19" s="56"/>
      <c r="CE19" s="58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8"/>
      <c r="CV19" s="56"/>
      <c r="CW19" s="56"/>
      <c r="CX19" s="56"/>
      <c r="CY19" s="56"/>
      <c r="CZ19" s="56"/>
      <c r="DA19" s="56"/>
      <c r="DB19" s="61"/>
      <c r="DC19" s="56"/>
      <c r="DD19" s="56"/>
      <c r="DE19" s="56"/>
      <c r="DF19" s="56"/>
      <c r="DG19" s="56"/>
      <c r="DH19" s="56"/>
      <c r="DI19" s="76" t="s">
        <v>150</v>
      </c>
      <c r="DJ19" s="76"/>
      <c r="DK19" s="77">
        <f>SUM(DK5+DK18)</f>
        <v>51342.37</v>
      </c>
    </row>
    <row r="20" spans="1:115" x14ac:dyDescent="0.25">
      <c r="A20" s="53">
        <v>45044</v>
      </c>
      <c r="B20" s="62">
        <v>8</v>
      </c>
      <c r="C20" s="63" t="s">
        <v>151</v>
      </c>
      <c r="D20" s="56" t="s">
        <v>152</v>
      </c>
      <c r="E20" s="56"/>
      <c r="F20" s="56" t="s">
        <v>153</v>
      </c>
      <c r="G20" s="56"/>
      <c r="H20" s="56"/>
      <c r="I20" s="64">
        <v>7</v>
      </c>
      <c r="J20" s="64"/>
      <c r="K20" s="58"/>
      <c r="L20" s="59"/>
      <c r="M20" s="5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8"/>
      <c r="AC20" s="56"/>
      <c r="AD20" s="56"/>
      <c r="AE20" s="58"/>
      <c r="AF20" s="56"/>
      <c r="AG20" s="56"/>
      <c r="AH20" s="56"/>
      <c r="AI20" s="56"/>
      <c r="AJ20" s="56"/>
      <c r="AK20" s="56"/>
      <c r="AL20" s="56"/>
      <c r="AM20" s="56"/>
      <c r="AN20" s="56"/>
      <c r="AO20" s="58"/>
      <c r="AP20" s="56"/>
      <c r="AQ20" s="56"/>
      <c r="AR20" s="56"/>
      <c r="AS20" s="56"/>
      <c r="AT20" s="56"/>
      <c r="AU20" s="56"/>
      <c r="AV20" s="56"/>
      <c r="AW20" s="56"/>
      <c r="AX20" s="56"/>
      <c r="AY20" s="56">
        <v>7</v>
      </c>
      <c r="AZ20" s="58"/>
      <c r="BA20" s="56"/>
      <c r="BB20" s="56"/>
      <c r="BC20" s="56"/>
      <c r="BD20" s="58"/>
      <c r="BE20" s="56"/>
      <c r="BF20" s="58"/>
      <c r="BG20" s="56"/>
      <c r="BH20" s="58"/>
      <c r="BI20" s="56"/>
      <c r="BJ20" s="58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8"/>
      <c r="BW20" s="56"/>
      <c r="BX20" s="56"/>
      <c r="BY20" s="56"/>
      <c r="BZ20" s="56"/>
      <c r="CA20" s="56"/>
      <c r="CB20" s="56"/>
      <c r="CC20" s="56"/>
      <c r="CD20" s="56"/>
      <c r="CE20" s="58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8"/>
      <c r="CV20" s="56"/>
      <c r="CW20" s="56"/>
      <c r="CX20" s="56"/>
      <c r="CY20" s="56"/>
      <c r="CZ20" s="56"/>
      <c r="DA20" s="56"/>
      <c r="DB20" s="61"/>
      <c r="DC20" s="56"/>
      <c r="DD20" s="56"/>
      <c r="DE20" s="56"/>
      <c r="DF20" s="56"/>
      <c r="DG20" s="56"/>
      <c r="DH20" s="56"/>
    </row>
    <row r="21" spans="1:115" x14ac:dyDescent="0.25">
      <c r="A21" s="137" t="s">
        <v>154</v>
      </c>
      <c r="B21" s="137"/>
      <c r="C21" s="137"/>
      <c r="D21" s="137"/>
      <c r="E21" s="137"/>
      <c r="F21" s="138"/>
      <c r="G21" s="78">
        <f>H21+DD2+DI2+DK17</f>
        <v>187637.6</v>
      </c>
      <c r="H21" s="78">
        <f>H2+J21-I21</f>
        <v>131609.49000000002</v>
      </c>
      <c r="I21" s="79">
        <f>SUM(I5:I20)</f>
        <v>5751.11</v>
      </c>
      <c r="J21" s="79">
        <f>SUM(J5:J20)</f>
        <v>58344</v>
      </c>
      <c r="K21" s="58"/>
      <c r="L21" s="80">
        <f>SUM(L5:L20)</f>
        <v>123.71000000000001</v>
      </c>
      <c r="M21" s="58"/>
      <c r="N21" s="80">
        <f t="shared" ref="N21:AA21" si="0">SUM(N5:N20)</f>
        <v>0</v>
      </c>
      <c r="O21" s="80">
        <f t="shared" si="0"/>
        <v>0</v>
      </c>
      <c r="P21" s="80">
        <f t="shared" si="0"/>
        <v>867.62</v>
      </c>
      <c r="Q21" s="80">
        <f t="shared" si="0"/>
        <v>0</v>
      </c>
      <c r="R21" s="80">
        <f t="shared" si="0"/>
        <v>0</v>
      </c>
      <c r="S21" s="80">
        <f t="shared" si="0"/>
        <v>0</v>
      </c>
      <c r="T21" s="80">
        <f t="shared" si="0"/>
        <v>0</v>
      </c>
      <c r="U21" s="80">
        <f t="shared" si="0"/>
        <v>0</v>
      </c>
      <c r="V21" s="80">
        <f t="shared" si="0"/>
        <v>0</v>
      </c>
      <c r="W21" s="80">
        <f t="shared" si="0"/>
        <v>0</v>
      </c>
      <c r="X21" s="80">
        <f t="shared" si="0"/>
        <v>0</v>
      </c>
      <c r="Y21" s="80">
        <f t="shared" si="0"/>
        <v>260.67</v>
      </c>
      <c r="Z21" s="80">
        <f t="shared" si="0"/>
        <v>0</v>
      </c>
      <c r="AA21" s="80">
        <f t="shared" si="0"/>
        <v>0</v>
      </c>
      <c r="AB21" s="58"/>
      <c r="AC21" s="80">
        <f>SUM(AC5:AC20)</f>
        <v>1028</v>
      </c>
      <c r="AD21" s="80">
        <f>SUM(AD5:AD20)</f>
        <v>177</v>
      </c>
      <c r="AE21" s="58"/>
      <c r="AF21" s="80">
        <f t="shared" ref="AF21:AN21" si="1">SUM(AF5:AF20)</f>
        <v>1017.14</v>
      </c>
      <c r="AG21" s="80">
        <f t="shared" si="1"/>
        <v>0</v>
      </c>
      <c r="AH21" s="80">
        <f t="shared" si="1"/>
        <v>0</v>
      </c>
      <c r="AI21" s="80">
        <f t="shared" si="1"/>
        <v>289.8</v>
      </c>
      <c r="AJ21" s="80">
        <f t="shared" si="1"/>
        <v>0</v>
      </c>
      <c r="AK21" s="80">
        <f t="shared" si="1"/>
        <v>0</v>
      </c>
      <c r="AL21" s="80">
        <f t="shared" si="1"/>
        <v>0</v>
      </c>
      <c r="AM21" s="80">
        <f t="shared" si="1"/>
        <v>26</v>
      </c>
      <c r="AN21" s="80">
        <f t="shared" si="1"/>
        <v>0</v>
      </c>
      <c r="AO21" s="58"/>
      <c r="AP21" s="80">
        <f t="shared" ref="AP21:AY21" si="2">SUM(AP5:AP20)</f>
        <v>0</v>
      </c>
      <c r="AQ21" s="80">
        <f t="shared" si="2"/>
        <v>0</v>
      </c>
      <c r="AR21" s="80">
        <f t="shared" si="2"/>
        <v>63.4</v>
      </c>
      <c r="AS21" s="80">
        <f t="shared" si="2"/>
        <v>0</v>
      </c>
      <c r="AT21" s="80">
        <f t="shared" si="2"/>
        <v>0</v>
      </c>
      <c r="AU21" s="80">
        <f t="shared" si="2"/>
        <v>0</v>
      </c>
      <c r="AV21" s="80">
        <f t="shared" si="2"/>
        <v>0</v>
      </c>
      <c r="AW21" s="80">
        <f t="shared" si="2"/>
        <v>11.25</v>
      </c>
      <c r="AX21" s="80">
        <f t="shared" si="2"/>
        <v>0</v>
      </c>
      <c r="AY21" s="80">
        <f t="shared" si="2"/>
        <v>7</v>
      </c>
      <c r="AZ21" s="58"/>
      <c r="BA21" s="80">
        <f>SUM(BA5:BA20)</f>
        <v>0</v>
      </c>
      <c r="BB21" s="80">
        <f>SUM(BB5:BB20)</f>
        <v>0</v>
      </c>
      <c r="BC21" s="80">
        <f>SUM(BC5:BC20)</f>
        <v>0</v>
      </c>
      <c r="BD21" s="58"/>
      <c r="BE21" s="80">
        <f>SUM(BE5:BE20)</f>
        <v>0</v>
      </c>
      <c r="BF21" s="58"/>
      <c r="BG21" s="80">
        <f>SUM(BG5:BG20)</f>
        <v>0</v>
      </c>
      <c r="BH21" s="58"/>
      <c r="BI21" s="80">
        <f>SUM(BI5:BI20)</f>
        <v>900</v>
      </c>
      <c r="BJ21" s="58"/>
      <c r="BK21" s="80">
        <f t="shared" ref="BK21:BU21" si="3">SUM(BK5:BK20)</f>
        <v>23.32</v>
      </c>
      <c r="BL21" s="80">
        <f t="shared" si="3"/>
        <v>500</v>
      </c>
      <c r="BM21" s="80">
        <f t="shared" si="3"/>
        <v>0</v>
      </c>
      <c r="BN21" s="80">
        <f t="shared" si="3"/>
        <v>0</v>
      </c>
      <c r="BO21" s="80">
        <f t="shared" si="3"/>
        <v>271.2</v>
      </c>
      <c r="BP21" s="80">
        <f t="shared" si="3"/>
        <v>0</v>
      </c>
      <c r="BQ21" s="80">
        <f t="shared" si="3"/>
        <v>0</v>
      </c>
      <c r="BR21" s="80">
        <f t="shared" si="3"/>
        <v>0</v>
      </c>
      <c r="BS21" s="80">
        <f t="shared" si="3"/>
        <v>0</v>
      </c>
      <c r="BT21" s="80">
        <f t="shared" si="3"/>
        <v>0</v>
      </c>
      <c r="BU21" s="80">
        <f t="shared" si="3"/>
        <v>0</v>
      </c>
      <c r="BV21" s="58"/>
      <c r="BW21" s="80">
        <f t="shared" ref="BW21:CD21" si="4">SUM(BW5:BW20)</f>
        <v>0</v>
      </c>
      <c r="BX21" s="80">
        <f t="shared" si="4"/>
        <v>185</v>
      </c>
      <c r="BY21" s="80">
        <f t="shared" si="4"/>
        <v>0</v>
      </c>
      <c r="BZ21" s="80">
        <f t="shared" si="4"/>
        <v>0</v>
      </c>
      <c r="CA21" s="80">
        <f t="shared" si="4"/>
        <v>0</v>
      </c>
      <c r="CB21" s="80">
        <f t="shared" si="4"/>
        <v>0</v>
      </c>
      <c r="CC21" s="80">
        <f t="shared" si="4"/>
        <v>0</v>
      </c>
      <c r="CD21" s="80">
        <f t="shared" si="4"/>
        <v>0</v>
      </c>
      <c r="CE21" s="58"/>
      <c r="CF21" s="80">
        <f t="shared" ref="CF21:CT21" si="5">SUM(CF5:CF20)</f>
        <v>0</v>
      </c>
      <c r="CG21" s="80">
        <f t="shared" si="5"/>
        <v>0</v>
      </c>
      <c r="CH21" s="80">
        <f t="shared" si="5"/>
        <v>0</v>
      </c>
      <c r="CI21" s="80">
        <f t="shared" si="5"/>
        <v>0</v>
      </c>
      <c r="CJ21" s="80">
        <f t="shared" si="5"/>
        <v>0</v>
      </c>
      <c r="CK21" s="80">
        <f t="shared" si="5"/>
        <v>0</v>
      </c>
      <c r="CL21" s="80">
        <f t="shared" si="5"/>
        <v>0</v>
      </c>
      <c r="CM21" s="80">
        <f t="shared" si="5"/>
        <v>0</v>
      </c>
      <c r="CN21" s="80">
        <f t="shared" si="5"/>
        <v>0</v>
      </c>
      <c r="CO21" s="80">
        <f t="shared" si="5"/>
        <v>0</v>
      </c>
      <c r="CP21" s="80">
        <f t="shared" si="5"/>
        <v>0</v>
      </c>
      <c r="CQ21" s="80">
        <f t="shared" si="5"/>
        <v>0</v>
      </c>
      <c r="CR21" s="80">
        <f t="shared" si="5"/>
        <v>0</v>
      </c>
      <c r="CS21" s="80">
        <f t="shared" si="5"/>
        <v>0</v>
      </c>
      <c r="CT21" s="80">
        <f t="shared" si="5"/>
        <v>0</v>
      </c>
      <c r="CU21" s="58"/>
      <c r="CV21" s="80">
        <f t="shared" ref="CV21:DA21" si="6">SUM(CV5:CV20)</f>
        <v>0</v>
      </c>
      <c r="CW21" s="80">
        <f t="shared" si="6"/>
        <v>0</v>
      </c>
      <c r="CX21" s="80">
        <f t="shared" si="6"/>
        <v>0</v>
      </c>
      <c r="CY21" s="80">
        <f t="shared" si="6"/>
        <v>0</v>
      </c>
      <c r="CZ21" s="80">
        <f t="shared" si="6"/>
        <v>0</v>
      </c>
      <c r="DA21" s="80">
        <f t="shared" si="6"/>
        <v>0</v>
      </c>
      <c r="DB21" s="61"/>
      <c r="DC21" s="56"/>
      <c r="DD21" s="56"/>
      <c r="DE21" s="56"/>
      <c r="DF21" s="56"/>
      <c r="DG21" s="56"/>
      <c r="DH21" s="56"/>
    </row>
    <row r="22" spans="1:115" x14ac:dyDescent="0.25">
      <c r="A22" s="53">
        <v>45048</v>
      </c>
      <c r="B22" s="56">
        <v>16</v>
      </c>
      <c r="C22" s="63" t="s">
        <v>123</v>
      </c>
      <c r="D22" s="56" t="s">
        <v>120</v>
      </c>
      <c r="E22" s="56" t="s">
        <v>155</v>
      </c>
      <c r="F22" s="82" t="s">
        <v>250</v>
      </c>
      <c r="G22" s="56"/>
      <c r="H22" s="56"/>
      <c r="I22" s="81">
        <v>799.99</v>
      </c>
      <c r="J22" s="64"/>
      <c r="K22" s="58"/>
      <c r="L22" s="59"/>
      <c r="M22" s="58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8"/>
      <c r="AC22" s="56"/>
      <c r="AD22" s="56"/>
      <c r="AE22" s="58"/>
      <c r="AF22" s="56">
        <v>772.99</v>
      </c>
      <c r="AG22" s="56"/>
      <c r="AH22" s="56"/>
      <c r="AI22" s="56"/>
      <c r="AJ22" s="56"/>
      <c r="AK22" s="56"/>
      <c r="AL22" s="56"/>
      <c r="AM22" s="56">
        <v>27</v>
      </c>
      <c r="AN22" s="56"/>
      <c r="AO22" s="58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8"/>
      <c r="BA22" s="56"/>
      <c r="BB22" s="56"/>
      <c r="BC22" s="56"/>
      <c r="BD22" s="58"/>
      <c r="BE22" s="56"/>
      <c r="BF22" s="58"/>
      <c r="BG22" s="56"/>
      <c r="BH22" s="58"/>
      <c r="BI22" s="56"/>
      <c r="BJ22" s="58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8"/>
      <c r="BW22" s="56"/>
      <c r="BX22" s="56"/>
      <c r="BY22" s="56"/>
      <c r="BZ22" s="56"/>
      <c r="CA22" s="56"/>
      <c r="CB22" s="56"/>
      <c r="CC22" s="56"/>
      <c r="CD22" s="56"/>
      <c r="CE22" s="58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8"/>
      <c r="CV22" s="56"/>
      <c r="CW22" s="56"/>
      <c r="CX22" s="56"/>
      <c r="CY22" s="56"/>
      <c r="CZ22" s="56"/>
      <c r="DA22" s="56"/>
      <c r="DB22" s="61"/>
      <c r="DC22" s="56"/>
      <c r="DD22" s="56"/>
      <c r="DE22" s="56"/>
      <c r="DF22" s="56"/>
      <c r="DG22" s="56"/>
      <c r="DH22" s="56"/>
    </row>
    <row r="23" spans="1:115" x14ac:dyDescent="0.25">
      <c r="A23" s="53">
        <v>45048</v>
      </c>
      <c r="B23" s="56">
        <v>7</v>
      </c>
      <c r="C23" s="63" t="s">
        <v>156</v>
      </c>
      <c r="D23" s="56" t="s">
        <v>157</v>
      </c>
      <c r="E23" s="56" t="s">
        <v>155</v>
      </c>
      <c r="F23" s="82" t="s">
        <v>158</v>
      </c>
      <c r="G23" s="82"/>
      <c r="H23" s="82"/>
      <c r="I23" s="81">
        <v>34.96</v>
      </c>
      <c r="J23" s="64"/>
      <c r="K23" s="58"/>
      <c r="L23" s="59">
        <v>5.83</v>
      </c>
      <c r="M23" s="58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8"/>
      <c r="AC23" s="56"/>
      <c r="AD23" s="56"/>
      <c r="AE23" s="58"/>
      <c r="AF23" s="56"/>
      <c r="AG23" s="56"/>
      <c r="AH23" s="56"/>
      <c r="AI23" s="56"/>
      <c r="AJ23" s="56"/>
      <c r="AK23" s="56"/>
      <c r="AL23" s="56"/>
      <c r="AM23" s="56"/>
      <c r="AN23" s="56"/>
      <c r="AO23" s="58"/>
      <c r="AP23" s="56"/>
      <c r="AQ23" s="56"/>
      <c r="AR23" s="56"/>
      <c r="AS23" s="56"/>
      <c r="AT23" s="56">
        <v>29.13</v>
      </c>
      <c r="AU23" s="56"/>
      <c r="AV23" s="56"/>
      <c r="AW23" s="56"/>
      <c r="AX23" s="56"/>
      <c r="AY23" s="56"/>
      <c r="AZ23" s="58"/>
      <c r="BA23" s="56"/>
      <c r="BB23" s="56"/>
      <c r="BC23" s="56"/>
      <c r="BD23" s="58"/>
      <c r="BE23" s="56"/>
      <c r="BF23" s="58"/>
      <c r="BG23" s="56"/>
      <c r="BH23" s="58"/>
      <c r="BI23" s="56"/>
      <c r="BJ23" s="58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8"/>
      <c r="BW23" s="56"/>
      <c r="BX23" s="56"/>
      <c r="BY23" s="56"/>
      <c r="BZ23" s="56"/>
      <c r="CA23" s="56"/>
      <c r="CB23" s="56"/>
      <c r="CC23" s="56"/>
      <c r="CD23" s="56"/>
      <c r="CE23" s="58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8"/>
      <c r="CV23" s="56"/>
      <c r="CW23" s="56"/>
      <c r="CX23" s="56"/>
      <c r="CY23" s="56"/>
      <c r="CZ23" s="56"/>
      <c r="DA23" s="56"/>
      <c r="DB23" s="61"/>
      <c r="DC23" s="56"/>
      <c r="DD23" s="56"/>
      <c r="DE23" s="56"/>
      <c r="DF23" s="56"/>
      <c r="DG23" s="56"/>
      <c r="DH23" s="56"/>
    </row>
    <row r="24" spans="1:115" x14ac:dyDescent="0.25">
      <c r="A24" s="53">
        <v>45055</v>
      </c>
      <c r="B24" s="56"/>
      <c r="C24" s="55" t="s">
        <v>116</v>
      </c>
      <c r="D24" s="56" t="s">
        <v>117</v>
      </c>
      <c r="E24" s="56"/>
      <c r="F24" s="82" t="s">
        <v>159</v>
      </c>
      <c r="G24" s="82"/>
      <c r="H24" s="82"/>
      <c r="I24" s="81"/>
      <c r="J24" s="64">
        <v>1746.04</v>
      </c>
      <c r="K24" s="58"/>
      <c r="L24" s="59"/>
      <c r="M24" s="58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8"/>
      <c r="AC24" s="56"/>
      <c r="AD24" s="56"/>
      <c r="AE24" s="58"/>
      <c r="AF24" s="56"/>
      <c r="AG24" s="56"/>
      <c r="AH24" s="56"/>
      <c r="AI24" s="56"/>
      <c r="AJ24" s="56"/>
      <c r="AK24" s="56"/>
      <c r="AL24" s="56"/>
      <c r="AM24" s="56"/>
      <c r="AN24" s="56"/>
      <c r="AO24" s="58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8"/>
      <c r="BA24" s="56"/>
      <c r="BB24" s="56"/>
      <c r="BC24" s="56"/>
      <c r="BD24" s="58"/>
      <c r="BE24" s="56"/>
      <c r="BF24" s="58"/>
      <c r="BG24" s="56"/>
      <c r="BH24" s="58"/>
      <c r="BI24" s="56"/>
      <c r="BJ24" s="58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8"/>
      <c r="BW24" s="56"/>
      <c r="BX24" s="56"/>
      <c r="BY24" s="56"/>
      <c r="BZ24" s="56"/>
      <c r="CA24" s="56"/>
      <c r="CB24" s="56"/>
      <c r="CC24" s="56"/>
      <c r="CD24" s="56"/>
      <c r="CE24" s="58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8"/>
      <c r="CV24" s="56"/>
      <c r="CW24" s="56"/>
      <c r="CX24" s="56"/>
      <c r="CY24" s="56"/>
      <c r="CZ24" s="56"/>
      <c r="DA24" s="56"/>
      <c r="DB24" s="61"/>
      <c r="DC24" s="56"/>
      <c r="DD24" s="56"/>
      <c r="DE24" s="56"/>
      <c r="DF24" s="56"/>
      <c r="DG24" s="56"/>
      <c r="DH24" s="56"/>
    </row>
    <row r="25" spans="1:115" x14ac:dyDescent="0.25">
      <c r="A25" s="53">
        <v>45056</v>
      </c>
      <c r="B25" s="56">
        <v>22</v>
      </c>
      <c r="C25" s="73" t="s">
        <v>160</v>
      </c>
      <c r="D25" s="56" t="s">
        <v>131</v>
      </c>
      <c r="E25" s="56" t="s">
        <v>155</v>
      </c>
      <c r="F25" s="82" t="s">
        <v>161</v>
      </c>
      <c r="G25" s="82"/>
      <c r="H25" s="82"/>
      <c r="I25" s="81">
        <v>29.99</v>
      </c>
      <c r="J25" s="64"/>
      <c r="K25" s="58"/>
      <c r="L25" s="59">
        <v>5</v>
      </c>
      <c r="M25" s="58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8"/>
      <c r="AC25" s="56"/>
      <c r="AD25" s="56"/>
      <c r="AE25" s="58"/>
      <c r="AF25" s="56"/>
      <c r="AG25" s="56"/>
      <c r="AH25" s="56"/>
      <c r="AI25" s="56"/>
      <c r="AJ25" s="56"/>
      <c r="AK25" s="56"/>
      <c r="AL25" s="56"/>
      <c r="AM25" s="56"/>
      <c r="AN25" s="56"/>
      <c r="AO25" s="58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8"/>
      <c r="BA25" s="56"/>
      <c r="BB25" s="56"/>
      <c r="BC25" s="56"/>
      <c r="BD25" s="58"/>
      <c r="BE25" s="56"/>
      <c r="BF25" s="58"/>
      <c r="BG25" s="56"/>
      <c r="BH25" s="58"/>
      <c r="BI25" s="56"/>
      <c r="BJ25" s="58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8"/>
      <c r="BW25" s="56"/>
      <c r="BX25" s="56"/>
      <c r="BY25" s="56"/>
      <c r="BZ25" s="56"/>
      <c r="CA25" s="56"/>
      <c r="CB25" s="56"/>
      <c r="CC25" s="56"/>
      <c r="CD25" s="56"/>
      <c r="CE25" s="58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8"/>
      <c r="CV25" s="56"/>
      <c r="CW25" s="56"/>
      <c r="CX25" s="56"/>
      <c r="CY25" s="56"/>
      <c r="CZ25" s="56"/>
      <c r="DA25" s="56"/>
      <c r="DB25" s="61"/>
      <c r="DC25" s="56"/>
      <c r="DD25" s="56"/>
      <c r="DE25" s="56"/>
      <c r="DF25" s="56"/>
      <c r="DG25" s="56"/>
      <c r="DH25" s="56"/>
      <c r="DI25" s="53"/>
      <c r="DJ25" s="56"/>
      <c r="DK25" s="56"/>
    </row>
    <row r="26" spans="1:115" x14ac:dyDescent="0.25">
      <c r="A26" s="53">
        <v>45057</v>
      </c>
      <c r="B26" s="56">
        <v>23</v>
      </c>
      <c r="C26" s="73" t="s">
        <v>162</v>
      </c>
      <c r="D26" s="56" t="s">
        <v>120</v>
      </c>
      <c r="E26" s="56" t="s">
        <v>155</v>
      </c>
      <c r="F26" s="82" t="s">
        <v>163</v>
      </c>
      <c r="G26" s="82"/>
      <c r="H26" s="82"/>
      <c r="I26" s="81">
        <v>189</v>
      </c>
      <c r="J26" s="64"/>
      <c r="K26" s="58"/>
      <c r="L26" s="59">
        <v>31.5</v>
      </c>
      <c r="M26" s="5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8"/>
      <c r="AC26" s="56"/>
      <c r="AD26" s="56"/>
      <c r="AE26" s="58"/>
      <c r="AF26" s="56"/>
      <c r="AG26" s="56"/>
      <c r="AH26" s="56"/>
      <c r="AI26" s="56"/>
      <c r="AJ26" s="56"/>
      <c r="AK26" s="56"/>
      <c r="AL26" s="56"/>
      <c r="AM26" s="56"/>
      <c r="AN26" s="56"/>
      <c r="AO26" s="58"/>
      <c r="AP26" s="56"/>
      <c r="AQ26" s="56"/>
      <c r="AR26" s="56"/>
      <c r="AS26" s="56">
        <v>24.99</v>
      </c>
      <c r="AT26" s="56"/>
      <c r="AU26" s="56"/>
      <c r="AV26" s="56"/>
      <c r="AW26" s="56"/>
      <c r="AX26" s="56"/>
      <c r="AY26" s="56"/>
      <c r="AZ26" s="58"/>
      <c r="BA26" s="56"/>
      <c r="BB26" s="56"/>
      <c r="BC26" s="56"/>
      <c r="BD26" s="58"/>
      <c r="BE26" s="56"/>
      <c r="BF26" s="58"/>
      <c r="BG26" s="56"/>
      <c r="BH26" s="58"/>
      <c r="BI26" s="56"/>
      <c r="BJ26" s="58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8"/>
      <c r="BW26" s="56"/>
      <c r="BX26" s="56">
        <v>157.5</v>
      </c>
      <c r="BY26" s="56"/>
      <c r="BZ26" s="56"/>
      <c r="CA26" s="56"/>
      <c r="CB26" s="56"/>
      <c r="CC26" s="56"/>
      <c r="CD26" s="56"/>
      <c r="CE26" s="58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8"/>
      <c r="CV26" s="56"/>
      <c r="CW26" s="56"/>
      <c r="CX26" s="56"/>
      <c r="CY26" s="56"/>
      <c r="CZ26" s="56"/>
      <c r="DA26" s="56"/>
      <c r="DB26" s="61"/>
      <c r="DC26" s="56"/>
      <c r="DD26" s="56"/>
      <c r="DE26" s="56"/>
      <c r="DF26" s="56"/>
      <c r="DG26" s="56"/>
      <c r="DH26" s="56"/>
      <c r="DI26" s="53"/>
      <c r="DJ26" s="56"/>
      <c r="DK26" s="56"/>
    </row>
    <row r="27" spans="1:115" x14ac:dyDescent="0.25">
      <c r="A27" s="53">
        <v>45058</v>
      </c>
      <c r="B27" s="56">
        <v>24</v>
      </c>
      <c r="C27" s="73" t="s">
        <v>139</v>
      </c>
      <c r="D27" s="56" t="s">
        <v>131</v>
      </c>
      <c r="E27" s="56" t="s">
        <v>155</v>
      </c>
      <c r="F27" s="82" t="s">
        <v>164</v>
      </c>
      <c r="G27" s="82"/>
      <c r="H27" s="82"/>
      <c r="I27" s="81">
        <v>8.8000000000000007</v>
      </c>
      <c r="J27" s="64"/>
      <c r="K27" s="58"/>
      <c r="L27" s="59"/>
      <c r="M27" s="5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8"/>
      <c r="AC27" s="56"/>
      <c r="AD27" s="56"/>
      <c r="AE27" s="58"/>
      <c r="AF27" s="56"/>
      <c r="AG27" s="56"/>
      <c r="AH27" s="56"/>
      <c r="AI27" s="56"/>
      <c r="AJ27" s="56"/>
      <c r="AK27" s="56"/>
      <c r="AL27" s="56"/>
      <c r="AM27" s="56"/>
      <c r="AN27" s="56"/>
      <c r="AO27" s="58"/>
      <c r="AP27" s="56"/>
      <c r="AQ27" s="56"/>
      <c r="AR27" s="56"/>
      <c r="AS27" s="56"/>
      <c r="AT27" s="56"/>
      <c r="AU27" s="56"/>
      <c r="AV27" s="56"/>
      <c r="AW27" s="56">
        <v>8.8000000000000007</v>
      </c>
      <c r="AX27" s="56"/>
      <c r="AY27" s="56"/>
      <c r="AZ27" s="58"/>
      <c r="BA27" s="56"/>
      <c r="BB27" s="56"/>
      <c r="BC27" s="56"/>
      <c r="BD27" s="58"/>
      <c r="BE27" s="56"/>
      <c r="BF27" s="58"/>
      <c r="BG27" s="56"/>
      <c r="BH27" s="58"/>
      <c r="BI27" s="56"/>
      <c r="BJ27" s="58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8"/>
      <c r="BW27" s="56"/>
      <c r="BX27" s="56"/>
      <c r="BY27" s="56"/>
      <c r="BZ27" s="56"/>
      <c r="CA27" s="56"/>
      <c r="CB27" s="56"/>
      <c r="CC27" s="56"/>
      <c r="CD27" s="56"/>
      <c r="CE27" s="58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8"/>
      <c r="CV27" s="56"/>
      <c r="CW27" s="56"/>
      <c r="CX27" s="56"/>
      <c r="CY27" s="56"/>
      <c r="CZ27" s="56"/>
      <c r="DA27" s="56"/>
      <c r="DB27" s="61"/>
      <c r="DC27" s="56"/>
      <c r="DD27" s="56"/>
      <c r="DE27" s="56"/>
      <c r="DF27" s="56"/>
      <c r="DG27" s="56"/>
      <c r="DH27" s="56"/>
      <c r="DI27" s="53"/>
      <c r="DJ27" s="56"/>
      <c r="DK27" s="56"/>
    </row>
    <row r="28" spans="1:115" x14ac:dyDescent="0.25">
      <c r="A28" s="53">
        <v>45061</v>
      </c>
      <c r="B28" s="56">
        <v>18</v>
      </c>
      <c r="C28" s="63" t="s">
        <v>141</v>
      </c>
      <c r="D28" s="56" t="s">
        <v>142</v>
      </c>
      <c r="E28" s="56" t="s">
        <v>155</v>
      </c>
      <c r="F28" s="56" t="s">
        <v>143</v>
      </c>
      <c r="G28" s="56"/>
      <c r="H28" s="56"/>
      <c r="I28" s="81">
        <v>312.8</v>
      </c>
      <c r="J28" s="64"/>
      <c r="K28" s="58"/>
      <c r="L28" s="59">
        <v>52.13</v>
      </c>
      <c r="M28" s="5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>
        <v>260.67</v>
      </c>
      <c r="Z28" s="56"/>
      <c r="AA28" s="56"/>
      <c r="AB28" s="58"/>
      <c r="AC28" s="56"/>
      <c r="AD28" s="56"/>
      <c r="AE28" s="58"/>
      <c r="AF28" s="56"/>
      <c r="AG28" s="56"/>
      <c r="AH28" s="56"/>
      <c r="AI28" s="56"/>
      <c r="AJ28" s="56"/>
      <c r="AK28" s="56"/>
      <c r="AL28" s="56"/>
      <c r="AM28" s="56"/>
      <c r="AN28" s="56"/>
      <c r="AO28" s="58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8"/>
      <c r="BA28" s="56"/>
      <c r="BB28" s="56"/>
      <c r="BC28" s="56"/>
      <c r="BD28" s="58"/>
      <c r="BE28" s="56"/>
      <c r="BF28" s="58"/>
      <c r="BG28" s="56"/>
      <c r="BH28" s="58"/>
      <c r="BI28" s="56"/>
      <c r="BJ28" s="58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8"/>
      <c r="BW28" s="56"/>
      <c r="BX28" s="56"/>
      <c r="BY28" s="56"/>
      <c r="BZ28" s="56"/>
      <c r="CA28" s="56"/>
      <c r="CB28" s="56"/>
      <c r="CC28" s="56"/>
      <c r="CD28" s="56"/>
      <c r="CE28" s="58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8"/>
      <c r="CV28" s="56"/>
      <c r="CW28" s="56"/>
      <c r="CX28" s="56"/>
      <c r="CY28" s="56"/>
      <c r="CZ28" s="56"/>
      <c r="DA28" s="56"/>
      <c r="DB28" s="61"/>
      <c r="DC28" s="56"/>
      <c r="DD28" s="56"/>
      <c r="DE28" s="56"/>
      <c r="DF28" s="56"/>
      <c r="DG28" s="56"/>
      <c r="DH28" s="56"/>
      <c r="DI28" s="141"/>
      <c r="DJ28" s="141"/>
      <c r="DK28" s="84"/>
    </row>
    <row r="29" spans="1:115" x14ac:dyDescent="0.25">
      <c r="A29" s="53">
        <v>45062</v>
      </c>
      <c r="B29" s="56">
        <v>19</v>
      </c>
      <c r="C29" s="63" t="s">
        <v>144</v>
      </c>
      <c r="D29" s="56" t="s">
        <v>131</v>
      </c>
      <c r="E29" s="56" t="s">
        <v>155</v>
      </c>
      <c r="F29" s="56" t="s">
        <v>145</v>
      </c>
      <c r="G29" s="56"/>
      <c r="H29" s="56"/>
      <c r="I29" s="81">
        <v>52.2</v>
      </c>
      <c r="J29" s="64"/>
      <c r="K29" s="58"/>
      <c r="L29" s="59">
        <v>8.6999999999999993</v>
      </c>
      <c r="M29" s="5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8"/>
      <c r="AC29" s="56"/>
      <c r="AD29" s="56"/>
      <c r="AE29" s="58"/>
      <c r="AF29" s="56"/>
      <c r="AG29" s="56"/>
      <c r="AH29" s="56"/>
      <c r="AI29" s="56"/>
      <c r="AJ29" s="56"/>
      <c r="AK29" s="56"/>
      <c r="AL29" s="56"/>
      <c r="AM29" s="56"/>
      <c r="AN29" s="56"/>
      <c r="AO29" s="58"/>
      <c r="AP29" s="56"/>
      <c r="AQ29" s="56"/>
      <c r="AR29" s="56">
        <v>43.5</v>
      </c>
      <c r="AS29" s="56"/>
      <c r="AT29" s="56"/>
      <c r="AU29" s="56"/>
      <c r="AV29" s="56"/>
      <c r="AW29" s="56"/>
      <c r="AX29" s="56"/>
      <c r="AY29" s="56"/>
      <c r="AZ29" s="58"/>
      <c r="BA29" s="56"/>
      <c r="BB29" s="56"/>
      <c r="BC29" s="56"/>
      <c r="BD29" s="58"/>
      <c r="BE29" s="56"/>
      <c r="BF29" s="58"/>
      <c r="BG29" s="56"/>
      <c r="BH29" s="58"/>
      <c r="BI29" s="56"/>
      <c r="BJ29" s="58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8"/>
      <c r="BW29" s="56"/>
      <c r="BX29" s="56"/>
      <c r="BY29" s="56"/>
      <c r="BZ29" s="56"/>
      <c r="CA29" s="56"/>
      <c r="CB29" s="56"/>
      <c r="CC29" s="56"/>
      <c r="CD29" s="56"/>
      <c r="CE29" s="58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8"/>
      <c r="CV29" s="56"/>
      <c r="CW29" s="56"/>
      <c r="CX29" s="56"/>
      <c r="CY29" s="56"/>
      <c r="CZ29" s="56"/>
      <c r="DA29" s="56"/>
      <c r="DB29" s="61"/>
      <c r="DC29" s="56"/>
      <c r="DD29" s="56"/>
      <c r="DE29" s="56"/>
      <c r="DF29" s="56"/>
      <c r="DG29" s="56"/>
      <c r="DH29" s="56"/>
      <c r="DI29" s="56"/>
      <c r="DJ29" s="56"/>
      <c r="DK29" s="56"/>
    </row>
    <row r="30" spans="1:115" x14ac:dyDescent="0.25">
      <c r="A30" s="53">
        <v>45062</v>
      </c>
      <c r="B30" s="56">
        <v>19</v>
      </c>
      <c r="C30" s="63" t="s">
        <v>144</v>
      </c>
      <c r="D30" s="56" t="s">
        <v>131</v>
      </c>
      <c r="E30" s="56" t="s">
        <v>155</v>
      </c>
      <c r="F30" s="56" t="s">
        <v>146</v>
      </c>
      <c r="G30" s="56"/>
      <c r="H30" s="56"/>
      <c r="I30" s="81">
        <v>11.28</v>
      </c>
      <c r="J30" s="64"/>
      <c r="K30" s="58"/>
      <c r="L30" s="59">
        <v>1.88</v>
      </c>
      <c r="M30" s="58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8"/>
      <c r="AC30" s="56"/>
      <c r="AD30" s="56"/>
      <c r="AE30" s="58"/>
      <c r="AF30" s="56"/>
      <c r="AG30" s="56"/>
      <c r="AH30" s="56"/>
      <c r="AI30" s="56"/>
      <c r="AJ30" s="56"/>
      <c r="AK30" s="56"/>
      <c r="AL30" s="56"/>
      <c r="AM30" s="56"/>
      <c r="AN30" s="56"/>
      <c r="AO30" s="58"/>
      <c r="AP30" s="56"/>
      <c r="AQ30" s="56"/>
      <c r="AR30" s="56">
        <v>9.4</v>
      </c>
      <c r="AS30" s="56"/>
      <c r="AT30" s="56"/>
      <c r="AU30" s="56"/>
      <c r="AV30" s="56"/>
      <c r="AW30" s="56"/>
      <c r="AX30" s="56"/>
      <c r="AY30" s="56"/>
      <c r="AZ30" s="58"/>
      <c r="BA30" s="56"/>
      <c r="BB30" s="56"/>
      <c r="BC30" s="56"/>
      <c r="BD30" s="58"/>
      <c r="BE30" s="56"/>
      <c r="BF30" s="58"/>
      <c r="BG30" s="56"/>
      <c r="BH30" s="58"/>
      <c r="BI30" s="56"/>
      <c r="BJ30" s="58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8"/>
      <c r="BW30" s="56"/>
      <c r="BX30" s="56"/>
      <c r="BY30" s="56"/>
      <c r="BZ30" s="56"/>
      <c r="CA30" s="56"/>
      <c r="CB30" s="56"/>
      <c r="CC30" s="56"/>
      <c r="CD30" s="56"/>
      <c r="CE30" s="58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8"/>
      <c r="CV30" s="56"/>
      <c r="CW30" s="56"/>
      <c r="CX30" s="56"/>
      <c r="CY30" s="56"/>
      <c r="CZ30" s="56"/>
      <c r="DA30" s="56"/>
      <c r="DB30" s="61"/>
      <c r="DC30" s="56"/>
      <c r="DD30" s="56"/>
      <c r="DE30" s="56"/>
      <c r="DF30" s="56"/>
      <c r="DG30" s="56"/>
      <c r="DH30" s="56"/>
      <c r="DI30" s="56"/>
      <c r="DJ30" s="56"/>
      <c r="DK30" s="56"/>
    </row>
    <row r="31" spans="1:115" x14ac:dyDescent="0.25">
      <c r="A31" s="53">
        <v>45072</v>
      </c>
      <c r="B31" s="56">
        <v>21</v>
      </c>
      <c r="C31" s="63" t="s">
        <v>151</v>
      </c>
      <c r="D31" s="56" t="s">
        <v>152</v>
      </c>
      <c r="E31" s="56" t="s">
        <v>155</v>
      </c>
      <c r="F31" s="56" t="s">
        <v>153</v>
      </c>
      <c r="G31" s="56"/>
      <c r="H31" s="56"/>
      <c r="I31" s="81">
        <v>7</v>
      </c>
      <c r="J31" s="64"/>
      <c r="K31" s="58"/>
      <c r="L31" s="59"/>
      <c r="M31" s="58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8"/>
      <c r="AC31" s="56"/>
      <c r="AD31" s="56"/>
      <c r="AE31" s="58"/>
      <c r="AF31" s="56"/>
      <c r="AG31" s="56"/>
      <c r="AH31" s="56"/>
      <c r="AI31" s="56"/>
      <c r="AJ31" s="56"/>
      <c r="AK31" s="56"/>
      <c r="AL31" s="56"/>
      <c r="AM31" s="56"/>
      <c r="AN31" s="56"/>
      <c r="AO31" s="58"/>
      <c r="AP31" s="56"/>
      <c r="AQ31" s="56"/>
      <c r="AR31" s="56"/>
      <c r="AS31" s="56"/>
      <c r="AT31" s="56"/>
      <c r="AU31" s="56"/>
      <c r="AV31" s="56"/>
      <c r="AW31" s="56"/>
      <c r="AX31" s="56"/>
      <c r="AY31" s="56">
        <v>7</v>
      </c>
      <c r="AZ31" s="58"/>
      <c r="BA31" s="56"/>
      <c r="BB31" s="56"/>
      <c r="BC31" s="56"/>
      <c r="BD31" s="58"/>
      <c r="BE31" s="56"/>
      <c r="BF31" s="58"/>
      <c r="BG31" s="56"/>
      <c r="BH31" s="58"/>
      <c r="BI31" s="56"/>
      <c r="BJ31" s="58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8"/>
      <c r="BW31" s="56"/>
      <c r="BX31" s="56"/>
      <c r="BY31" s="56"/>
      <c r="BZ31" s="56"/>
      <c r="CA31" s="56"/>
      <c r="CB31" s="56"/>
      <c r="CC31" s="56"/>
      <c r="CD31" s="56"/>
      <c r="CE31" s="58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8"/>
      <c r="CV31" s="56"/>
      <c r="CW31" s="56"/>
      <c r="CX31" s="56"/>
      <c r="CY31" s="56"/>
      <c r="CZ31" s="56"/>
      <c r="DA31" s="56"/>
      <c r="DB31" s="61"/>
      <c r="DC31" s="56"/>
      <c r="DD31" s="56"/>
      <c r="DE31" s="56"/>
      <c r="DF31" s="56"/>
      <c r="DG31" s="56"/>
      <c r="DH31" s="56"/>
      <c r="DI31" s="56"/>
      <c r="DJ31" s="56"/>
      <c r="DK31" s="56"/>
    </row>
    <row r="32" spans="1:115" x14ac:dyDescent="0.25">
      <c r="A32" s="137" t="s">
        <v>165</v>
      </c>
      <c r="B32" s="137"/>
      <c r="C32" s="137"/>
      <c r="D32" s="137"/>
      <c r="E32" s="137"/>
      <c r="F32" s="138"/>
      <c r="G32" s="78">
        <f>H32+DD2+DI2+DK17+DK16</f>
        <v>187966.52000000002</v>
      </c>
      <c r="H32" s="78">
        <f>H21+J32-I32</f>
        <v>131909.51000000004</v>
      </c>
      <c r="I32" s="79">
        <f>SUM(I22:I31)</f>
        <v>1446.02</v>
      </c>
      <c r="J32" s="79">
        <f>SUM(J22:J31)</f>
        <v>1746.04</v>
      </c>
      <c r="K32" s="58"/>
      <c r="L32" s="80">
        <f>SUM(L22:L31)</f>
        <v>105.04</v>
      </c>
      <c r="M32" s="58"/>
      <c r="N32" s="80">
        <f t="shared" ref="N32:AA32" si="7">SUM(N22:N31)</f>
        <v>0</v>
      </c>
      <c r="O32" s="80">
        <f t="shared" si="7"/>
        <v>0</v>
      </c>
      <c r="P32" s="80">
        <f t="shared" si="7"/>
        <v>0</v>
      </c>
      <c r="Q32" s="80">
        <f t="shared" si="7"/>
        <v>0</v>
      </c>
      <c r="R32" s="80">
        <f t="shared" si="7"/>
        <v>0</v>
      </c>
      <c r="S32" s="80">
        <f t="shared" si="7"/>
        <v>0</v>
      </c>
      <c r="T32" s="80">
        <f t="shared" si="7"/>
        <v>0</v>
      </c>
      <c r="U32" s="80">
        <f t="shared" si="7"/>
        <v>0</v>
      </c>
      <c r="V32" s="80">
        <f t="shared" si="7"/>
        <v>0</v>
      </c>
      <c r="W32" s="80">
        <f t="shared" si="7"/>
        <v>0</v>
      </c>
      <c r="X32" s="80">
        <f t="shared" si="7"/>
        <v>0</v>
      </c>
      <c r="Y32" s="80">
        <f t="shared" si="7"/>
        <v>260.67</v>
      </c>
      <c r="Z32" s="80">
        <f t="shared" si="7"/>
        <v>0</v>
      </c>
      <c r="AA32" s="80">
        <f t="shared" si="7"/>
        <v>0</v>
      </c>
      <c r="AB32" s="85"/>
      <c r="AC32" s="80">
        <f>SUM(AC22:AC31)</f>
        <v>0</v>
      </c>
      <c r="AD32" s="80">
        <f>SUM(AD22:AD31)</f>
        <v>0</v>
      </c>
      <c r="AE32" s="85"/>
      <c r="AF32" s="80">
        <f t="shared" ref="AF32:AN32" si="8">SUM(AF22:AF31)</f>
        <v>772.99</v>
      </c>
      <c r="AG32" s="80">
        <f t="shared" si="8"/>
        <v>0</v>
      </c>
      <c r="AH32" s="80">
        <f t="shared" si="8"/>
        <v>0</v>
      </c>
      <c r="AI32" s="80">
        <f t="shared" si="8"/>
        <v>0</v>
      </c>
      <c r="AJ32" s="80">
        <f t="shared" si="8"/>
        <v>0</v>
      </c>
      <c r="AK32" s="80">
        <f t="shared" si="8"/>
        <v>0</v>
      </c>
      <c r="AL32" s="80">
        <f t="shared" si="8"/>
        <v>0</v>
      </c>
      <c r="AM32" s="80">
        <f t="shared" si="8"/>
        <v>27</v>
      </c>
      <c r="AN32" s="80">
        <f t="shared" si="8"/>
        <v>0</v>
      </c>
      <c r="AO32" s="85"/>
      <c r="AP32" s="80">
        <f t="shared" ref="AP32:AY32" si="9">SUM(AP22:AP31)</f>
        <v>0</v>
      </c>
      <c r="AQ32" s="80">
        <f t="shared" si="9"/>
        <v>0</v>
      </c>
      <c r="AR32" s="80">
        <f t="shared" si="9"/>
        <v>52.9</v>
      </c>
      <c r="AS32" s="80">
        <f t="shared" si="9"/>
        <v>24.99</v>
      </c>
      <c r="AT32" s="80">
        <f t="shared" si="9"/>
        <v>29.13</v>
      </c>
      <c r="AU32" s="80">
        <f t="shared" si="9"/>
        <v>0</v>
      </c>
      <c r="AV32" s="80">
        <f t="shared" si="9"/>
        <v>0</v>
      </c>
      <c r="AW32" s="80">
        <f t="shared" si="9"/>
        <v>8.8000000000000007</v>
      </c>
      <c r="AX32" s="80">
        <f t="shared" si="9"/>
        <v>0</v>
      </c>
      <c r="AY32" s="80">
        <f t="shared" si="9"/>
        <v>7</v>
      </c>
      <c r="AZ32" s="58"/>
      <c r="BA32" s="80">
        <f>SUM(BA22:BA31)</f>
        <v>0</v>
      </c>
      <c r="BB32" s="80">
        <f>SUM(BB22:BB31)</f>
        <v>0</v>
      </c>
      <c r="BC32" s="80">
        <f>SUM(BC22:BC31)</f>
        <v>0</v>
      </c>
      <c r="BD32" s="58"/>
      <c r="BE32" s="80">
        <f>SUM(BE22:BE31)</f>
        <v>0</v>
      </c>
      <c r="BF32" s="58"/>
      <c r="BG32" s="80">
        <f>SUM(BG22:BG31)</f>
        <v>0</v>
      </c>
      <c r="BH32" s="58"/>
      <c r="BI32" s="80">
        <f>SUM(BI22:BI31)</f>
        <v>0</v>
      </c>
      <c r="BJ32" s="58"/>
      <c r="BK32" s="80">
        <f t="shared" ref="BK32:BU32" si="10">SUM(BK22:BK31)</f>
        <v>0</v>
      </c>
      <c r="BL32" s="80">
        <f t="shared" si="10"/>
        <v>0</v>
      </c>
      <c r="BM32" s="80">
        <f t="shared" si="10"/>
        <v>0</v>
      </c>
      <c r="BN32" s="80">
        <f t="shared" si="10"/>
        <v>0</v>
      </c>
      <c r="BO32" s="80">
        <f t="shared" si="10"/>
        <v>0</v>
      </c>
      <c r="BP32" s="80">
        <f t="shared" si="10"/>
        <v>0</v>
      </c>
      <c r="BQ32" s="80">
        <f t="shared" si="10"/>
        <v>0</v>
      </c>
      <c r="BR32" s="80">
        <f t="shared" si="10"/>
        <v>0</v>
      </c>
      <c r="BS32" s="80">
        <f t="shared" si="10"/>
        <v>0</v>
      </c>
      <c r="BT32" s="80">
        <f t="shared" si="10"/>
        <v>0</v>
      </c>
      <c r="BU32" s="80">
        <f t="shared" si="10"/>
        <v>0</v>
      </c>
      <c r="BV32" s="58"/>
      <c r="BW32" s="80">
        <f t="shared" ref="BW32:CD32" si="11">SUM(BW22:BW31)</f>
        <v>0</v>
      </c>
      <c r="BX32" s="80">
        <f t="shared" si="11"/>
        <v>157.5</v>
      </c>
      <c r="BY32" s="80">
        <f t="shared" si="11"/>
        <v>0</v>
      </c>
      <c r="BZ32" s="80">
        <f t="shared" si="11"/>
        <v>0</v>
      </c>
      <c r="CA32" s="80">
        <f t="shared" si="11"/>
        <v>0</v>
      </c>
      <c r="CB32" s="80">
        <f t="shared" si="11"/>
        <v>0</v>
      </c>
      <c r="CC32" s="80">
        <f t="shared" si="11"/>
        <v>0</v>
      </c>
      <c r="CD32" s="80">
        <f t="shared" si="11"/>
        <v>0</v>
      </c>
      <c r="CE32" s="58"/>
      <c r="CF32" s="80">
        <f t="shared" ref="CF32:CT32" si="12">SUM(CF22:CF31)</f>
        <v>0</v>
      </c>
      <c r="CG32" s="80">
        <f t="shared" si="12"/>
        <v>0</v>
      </c>
      <c r="CH32" s="80">
        <f t="shared" si="12"/>
        <v>0</v>
      </c>
      <c r="CI32" s="80">
        <f t="shared" si="12"/>
        <v>0</v>
      </c>
      <c r="CJ32" s="80">
        <f t="shared" si="12"/>
        <v>0</v>
      </c>
      <c r="CK32" s="80">
        <f t="shared" si="12"/>
        <v>0</v>
      </c>
      <c r="CL32" s="80">
        <f t="shared" si="12"/>
        <v>0</v>
      </c>
      <c r="CM32" s="80">
        <f t="shared" si="12"/>
        <v>0</v>
      </c>
      <c r="CN32" s="80">
        <f t="shared" si="12"/>
        <v>0</v>
      </c>
      <c r="CO32" s="80">
        <f t="shared" si="12"/>
        <v>0</v>
      </c>
      <c r="CP32" s="80">
        <f t="shared" si="12"/>
        <v>0</v>
      </c>
      <c r="CQ32" s="80">
        <f t="shared" si="12"/>
        <v>0</v>
      </c>
      <c r="CR32" s="80">
        <f t="shared" si="12"/>
        <v>0</v>
      </c>
      <c r="CS32" s="80">
        <f t="shared" si="12"/>
        <v>0</v>
      </c>
      <c r="CT32" s="80">
        <f t="shared" si="12"/>
        <v>0</v>
      </c>
      <c r="CU32" s="58"/>
      <c r="CV32" s="80">
        <f t="shared" ref="CV32:DA32" si="13">SUM(CV22:CV31)</f>
        <v>0</v>
      </c>
      <c r="CW32" s="80">
        <f t="shared" si="13"/>
        <v>0</v>
      </c>
      <c r="CX32" s="80">
        <f t="shared" si="13"/>
        <v>0</v>
      </c>
      <c r="CY32" s="80">
        <f t="shared" si="13"/>
        <v>0</v>
      </c>
      <c r="CZ32" s="80">
        <f t="shared" si="13"/>
        <v>0</v>
      </c>
      <c r="DA32" s="80">
        <f t="shared" si="13"/>
        <v>0</v>
      </c>
      <c r="DB32" s="86"/>
      <c r="DC32" s="56"/>
      <c r="DD32" s="56"/>
      <c r="DE32" s="56"/>
      <c r="DF32" s="56"/>
      <c r="DG32" s="56"/>
      <c r="DH32" s="56"/>
      <c r="DI32" s="56"/>
      <c r="DJ32" s="56"/>
      <c r="DK32" s="56"/>
    </row>
    <row r="33" spans="1:115" x14ac:dyDescent="0.25">
      <c r="A33" s="53">
        <v>45083</v>
      </c>
      <c r="B33" s="56">
        <v>25</v>
      </c>
      <c r="C33" s="87">
        <v>18685</v>
      </c>
      <c r="D33" s="56" t="s">
        <v>120</v>
      </c>
      <c r="E33" s="56" t="s">
        <v>155</v>
      </c>
      <c r="F33" s="56" t="s">
        <v>166</v>
      </c>
      <c r="G33" s="56"/>
      <c r="H33" s="56"/>
      <c r="I33" s="64">
        <v>292</v>
      </c>
      <c r="J33" s="64"/>
      <c r="K33" s="58"/>
      <c r="L33" s="59"/>
      <c r="M33" s="58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8"/>
      <c r="AC33" s="56"/>
      <c r="AD33" s="56"/>
      <c r="AE33" s="58"/>
      <c r="AF33" s="56"/>
      <c r="AG33" s="56"/>
      <c r="AH33" s="56"/>
      <c r="AI33" s="56"/>
      <c r="AJ33" s="56"/>
      <c r="AK33" s="56"/>
      <c r="AL33" s="56"/>
      <c r="AM33" s="56"/>
      <c r="AN33" s="56"/>
      <c r="AO33" s="58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8"/>
      <c r="BA33" s="56"/>
      <c r="BB33" s="56"/>
      <c r="BC33" s="56"/>
      <c r="BD33" s="58"/>
      <c r="BE33" s="56"/>
      <c r="BF33" s="58"/>
      <c r="BG33" s="56"/>
      <c r="BH33" s="58"/>
      <c r="BI33" s="56">
        <v>292</v>
      </c>
      <c r="BJ33" s="58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8"/>
      <c r="BW33" s="56"/>
      <c r="BX33" s="56"/>
      <c r="BY33" s="56"/>
      <c r="BZ33" s="56"/>
      <c r="CA33" s="56"/>
      <c r="CB33" s="56"/>
      <c r="CC33" s="56"/>
      <c r="CD33" s="56"/>
      <c r="CE33" s="58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8"/>
      <c r="CV33" s="56"/>
      <c r="CW33" s="56"/>
      <c r="CX33" s="56"/>
      <c r="CY33" s="56"/>
      <c r="CZ33" s="56"/>
      <c r="DA33" s="56"/>
      <c r="DB33" s="61"/>
      <c r="DC33" s="56"/>
      <c r="DD33" s="56"/>
      <c r="DE33" s="56"/>
      <c r="DF33" s="56"/>
      <c r="DG33" s="56"/>
      <c r="DH33" s="56"/>
      <c r="DI33" s="56"/>
      <c r="DJ33" s="56"/>
      <c r="DK33" s="56"/>
    </row>
    <row r="34" spans="1:115" x14ac:dyDescent="0.25">
      <c r="A34" s="53">
        <v>45089</v>
      </c>
      <c r="B34" s="56">
        <v>26</v>
      </c>
      <c r="C34" s="63" t="s">
        <v>123</v>
      </c>
      <c r="D34" s="56" t="s">
        <v>120</v>
      </c>
      <c r="E34" s="56" t="s">
        <v>155</v>
      </c>
      <c r="F34" s="135" t="s">
        <v>249</v>
      </c>
      <c r="G34" s="56"/>
      <c r="H34" s="56"/>
      <c r="I34" s="64">
        <v>1224.99</v>
      </c>
      <c r="J34" s="64"/>
      <c r="K34" s="58"/>
      <c r="L34" s="59"/>
      <c r="M34" s="58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>
        <v>1224.99</v>
      </c>
      <c r="AG34" s="56"/>
      <c r="AH34" s="56"/>
      <c r="AI34" s="56"/>
      <c r="AJ34" s="56"/>
      <c r="AK34" s="56"/>
      <c r="AL34" s="56"/>
      <c r="AM34" s="56"/>
      <c r="AN34" s="56"/>
      <c r="AO34" s="58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8"/>
      <c r="BA34" s="56"/>
      <c r="BB34" s="56"/>
      <c r="BC34" s="56"/>
      <c r="BD34" s="58"/>
      <c r="BE34" s="56"/>
      <c r="BF34" s="58"/>
      <c r="BG34" s="56"/>
      <c r="BH34" s="58"/>
      <c r="BI34" s="56"/>
      <c r="BJ34" s="58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8"/>
      <c r="BW34" s="56"/>
      <c r="BX34" s="56"/>
      <c r="BY34" s="56"/>
      <c r="BZ34" s="56"/>
      <c r="CA34" s="56"/>
      <c r="CB34" s="56"/>
      <c r="CC34" s="56"/>
      <c r="CD34" s="56"/>
      <c r="CE34" s="58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8"/>
      <c r="CV34" s="56"/>
      <c r="CW34" s="56"/>
      <c r="CX34" s="56"/>
      <c r="CY34" s="56"/>
      <c r="CZ34" s="56"/>
      <c r="DA34" s="56"/>
      <c r="DB34" s="61"/>
      <c r="DC34" s="56"/>
      <c r="DD34" s="56"/>
      <c r="DE34" s="56"/>
      <c r="DF34" s="56"/>
      <c r="DG34" s="56"/>
      <c r="DH34" s="56"/>
      <c r="DI34" s="56"/>
      <c r="DJ34" s="56"/>
      <c r="DK34" s="56"/>
    </row>
    <row r="35" spans="1:115" x14ac:dyDescent="0.25">
      <c r="A35" s="53">
        <v>45092</v>
      </c>
      <c r="B35" s="56">
        <v>33</v>
      </c>
      <c r="C35" s="63" t="s">
        <v>141</v>
      </c>
      <c r="D35" s="56" t="s">
        <v>142</v>
      </c>
      <c r="E35" s="56" t="s">
        <v>155</v>
      </c>
      <c r="F35" s="56" t="s">
        <v>143</v>
      </c>
      <c r="G35" s="56"/>
      <c r="H35" s="56"/>
      <c r="I35" s="64">
        <v>312.8</v>
      </c>
      <c r="J35" s="64"/>
      <c r="K35" s="58"/>
      <c r="L35" s="59">
        <v>52.13</v>
      </c>
      <c r="M35" s="58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>
        <v>260.67</v>
      </c>
      <c r="Z35" s="56"/>
      <c r="AA35" s="56"/>
      <c r="AB35" s="58"/>
      <c r="AC35" s="56"/>
      <c r="AD35" s="56"/>
      <c r="AE35" s="58"/>
      <c r="AF35" s="56"/>
      <c r="AG35" s="56"/>
      <c r="AH35" s="56"/>
      <c r="AI35" s="56"/>
      <c r="AJ35" s="56"/>
      <c r="AK35" s="56"/>
      <c r="AL35" s="56"/>
      <c r="AM35" s="56"/>
      <c r="AN35" s="56"/>
      <c r="AO35" s="58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8"/>
      <c r="BA35" s="56"/>
      <c r="BB35" s="56"/>
      <c r="BC35" s="56"/>
      <c r="BD35" s="58"/>
      <c r="BE35" s="56"/>
      <c r="BF35" s="58"/>
      <c r="BG35" s="56"/>
      <c r="BH35" s="58"/>
      <c r="BI35" s="56"/>
      <c r="BJ35" s="58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8"/>
      <c r="BW35" s="56"/>
      <c r="BX35" s="56"/>
      <c r="BY35" s="56"/>
      <c r="BZ35" s="56"/>
      <c r="CA35" s="56"/>
      <c r="CB35" s="56"/>
      <c r="CC35" s="56"/>
      <c r="CD35" s="56"/>
      <c r="CE35" s="58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8"/>
      <c r="CV35" s="56"/>
      <c r="CW35" s="56"/>
      <c r="CX35" s="56"/>
      <c r="CY35" s="56"/>
      <c r="CZ35" s="56"/>
      <c r="DA35" s="56"/>
      <c r="DB35" s="61"/>
      <c r="DC35" s="56"/>
      <c r="DD35" s="56"/>
      <c r="DE35" s="56"/>
      <c r="DF35" s="56"/>
      <c r="DG35" s="56"/>
      <c r="DH35" s="56"/>
      <c r="DI35" s="56"/>
      <c r="DJ35" s="56"/>
      <c r="DK35" s="56"/>
    </row>
    <row r="36" spans="1:115" x14ac:dyDescent="0.25">
      <c r="A36" s="53">
        <v>45093</v>
      </c>
      <c r="B36" s="56">
        <v>34</v>
      </c>
      <c r="C36" s="63" t="s">
        <v>144</v>
      </c>
      <c r="D36" s="56" t="s">
        <v>131</v>
      </c>
      <c r="E36" s="56" t="s">
        <v>155</v>
      </c>
      <c r="F36" s="56" t="s">
        <v>145</v>
      </c>
      <c r="G36" s="56"/>
      <c r="H36" s="56"/>
      <c r="I36" s="64">
        <v>54</v>
      </c>
      <c r="J36" s="64"/>
      <c r="K36" s="58"/>
      <c r="L36" s="59">
        <v>9</v>
      </c>
      <c r="M36" s="58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8"/>
      <c r="AC36" s="56"/>
      <c r="AD36" s="56"/>
      <c r="AE36" s="58"/>
      <c r="AF36" s="56"/>
      <c r="AG36" s="56"/>
      <c r="AH36" s="56"/>
      <c r="AI36" s="56"/>
      <c r="AJ36" s="56"/>
      <c r="AK36" s="56"/>
      <c r="AL36" s="56"/>
      <c r="AM36" s="56"/>
      <c r="AN36" s="56"/>
      <c r="AO36" s="58"/>
      <c r="AP36" s="56"/>
      <c r="AQ36" s="56"/>
      <c r="AR36" s="56">
        <v>45</v>
      </c>
      <c r="AS36" s="56"/>
      <c r="AT36" s="56"/>
      <c r="AU36" s="56"/>
      <c r="AV36" s="56"/>
      <c r="AW36" s="56"/>
      <c r="AX36" s="56"/>
      <c r="AY36" s="56"/>
      <c r="AZ36" s="58"/>
      <c r="BA36" s="56"/>
      <c r="BB36" s="56"/>
      <c r="BC36" s="56"/>
      <c r="BD36" s="58"/>
      <c r="BE36" s="56"/>
      <c r="BF36" s="58"/>
      <c r="BG36" s="56"/>
      <c r="BH36" s="58"/>
      <c r="BI36" s="56"/>
      <c r="BJ36" s="58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8"/>
      <c r="BW36" s="56"/>
      <c r="BX36" s="56"/>
      <c r="BY36" s="56"/>
      <c r="BZ36" s="56"/>
      <c r="CA36" s="56"/>
      <c r="CB36" s="56"/>
      <c r="CC36" s="56"/>
      <c r="CD36" s="56"/>
      <c r="CE36" s="58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8"/>
      <c r="CV36" s="56"/>
      <c r="CW36" s="56"/>
      <c r="CX36" s="56"/>
      <c r="CY36" s="56"/>
      <c r="CZ36" s="56"/>
      <c r="DA36" s="56"/>
      <c r="DB36" s="61"/>
      <c r="DC36" s="56"/>
      <c r="DD36" s="56"/>
      <c r="DE36" s="56"/>
      <c r="DF36" s="56"/>
      <c r="DG36" s="56"/>
      <c r="DH36" s="56"/>
      <c r="DI36" s="56"/>
      <c r="DJ36" s="56"/>
      <c r="DK36" s="56"/>
    </row>
    <row r="37" spans="1:115" x14ac:dyDescent="0.25">
      <c r="A37" s="53">
        <v>45093</v>
      </c>
      <c r="B37" s="56">
        <v>34</v>
      </c>
      <c r="C37" s="63" t="s">
        <v>144</v>
      </c>
      <c r="D37" s="56" t="s">
        <v>131</v>
      </c>
      <c r="E37" s="56" t="s">
        <v>155</v>
      </c>
      <c r="F37" s="56" t="s">
        <v>146</v>
      </c>
      <c r="G37" s="56"/>
      <c r="H37" s="56"/>
      <c r="I37" s="64">
        <v>11.28</v>
      </c>
      <c r="J37" s="64"/>
      <c r="K37" s="58"/>
      <c r="L37" s="59">
        <v>1.88</v>
      </c>
      <c r="M37" s="58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8"/>
      <c r="AC37" s="56"/>
      <c r="AD37" s="56"/>
      <c r="AE37" s="58"/>
      <c r="AF37" s="56"/>
      <c r="AG37" s="56"/>
      <c r="AH37" s="56"/>
      <c r="AI37" s="56"/>
      <c r="AJ37" s="56"/>
      <c r="AK37" s="56"/>
      <c r="AL37" s="56"/>
      <c r="AM37" s="56"/>
      <c r="AN37" s="56"/>
      <c r="AO37" s="58"/>
      <c r="AP37" s="56"/>
      <c r="AQ37" s="56"/>
      <c r="AR37" s="56">
        <v>9.4</v>
      </c>
      <c r="AS37" s="56"/>
      <c r="AT37" s="56"/>
      <c r="AU37" s="56"/>
      <c r="AV37" s="56"/>
      <c r="AW37" s="56"/>
      <c r="AX37" s="56"/>
      <c r="AY37" s="56"/>
      <c r="AZ37" s="58"/>
      <c r="BA37" s="56"/>
      <c r="BB37" s="56"/>
      <c r="BC37" s="56"/>
      <c r="BD37" s="58"/>
      <c r="BE37" s="56"/>
      <c r="BF37" s="58"/>
      <c r="BG37" s="56"/>
      <c r="BH37" s="58"/>
      <c r="BI37" s="56"/>
      <c r="BJ37" s="58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8"/>
      <c r="BW37" s="56"/>
      <c r="BX37" s="56"/>
      <c r="BY37" s="56"/>
      <c r="BZ37" s="56"/>
      <c r="CA37" s="56"/>
      <c r="CB37" s="56"/>
      <c r="CC37" s="56"/>
      <c r="CD37" s="56"/>
      <c r="CE37" s="58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8"/>
      <c r="CV37" s="56"/>
      <c r="CW37" s="56"/>
      <c r="CX37" s="56"/>
      <c r="CY37" s="56"/>
      <c r="CZ37" s="56"/>
      <c r="DA37" s="56"/>
      <c r="DB37" s="61"/>
      <c r="DC37" s="56"/>
      <c r="DD37" s="56"/>
      <c r="DE37" s="56"/>
      <c r="DF37" s="56"/>
      <c r="DG37" s="56"/>
      <c r="DH37" s="56"/>
      <c r="DI37" s="56"/>
      <c r="DJ37" s="56"/>
      <c r="DK37" s="56"/>
    </row>
    <row r="38" spans="1:115" x14ac:dyDescent="0.25">
      <c r="A38" s="53">
        <v>45093</v>
      </c>
      <c r="B38" s="56">
        <v>31</v>
      </c>
      <c r="C38" s="87">
        <v>18721.400000000001</v>
      </c>
      <c r="D38" s="56" t="s">
        <v>120</v>
      </c>
      <c r="E38" s="56" t="s">
        <v>155</v>
      </c>
      <c r="F38" s="56" t="s">
        <v>167</v>
      </c>
      <c r="G38" s="56"/>
      <c r="H38" s="56"/>
      <c r="I38" s="64">
        <v>50</v>
      </c>
      <c r="J38" s="64"/>
      <c r="K38" s="58"/>
      <c r="L38" s="59"/>
      <c r="M38" s="58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8"/>
      <c r="AC38" s="56"/>
      <c r="AD38" s="56"/>
      <c r="AE38" s="58"/>
      <c r="AF38" s="56"/>
      <c r="AG38" s="56"/>
      <c r="AH38" s="56"/>
      <c r="AI38" s="56"/>
      <c r="AJ38" s="56"/>
      <c r="AK38" s="56"/>
      <c r="AL38" s="56"/>
      <c r="AM38" s="56"/>
      <c r="AN38" s="56"/>
      <c r="AO38" s="58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8"/>
      <c r="BA38" s="56"/>
      <c r="BB38" s="56"/>
      <c r="BC38" s="56"/>
      <c r="BD38" s="58"/>
      <c r="BE38" s="56"/>
      <c r="BF38" s="58"/>
      <c r="BG38" s="56"/>
      <c r="BH38" s="58"/>
      <c r="BI38" s="56"/>
      <c r="BJ38" s="58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8"/>
      <c r="BW38" s="56"/>
      <c r="BX38" s="56"/>
      <c r="BY38" s="56"/>
      <c r="BZ38" s="56"/>
      <c r="CA38" s="56"/>
      <c r="CB38" s="56"/>
      <c r="CC38" s="56"/>
      <c r="CD38" s="56"/>
      <c r="CE38" s="58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8"/>
      <c r="CV38" s="56"/>
      <c r="CW38" s="56"/>
      <c r="CX38" s="56"/>
      <c r="CY38" s="56"/>
      <c r="CZ38" s="56"/>
      <c r="DA38" s="56">
        <v>50</v>
      </c>
      <c r="DB38" s="61"/>
      <c r="DC38" s="56"/>
      <c r="DD38" s="56"/>
      <c r="DE38" s="56"/>
      <c r="DF38" s="56"/>
      <c r="DG38" s="56"/>
      <c r="DH38" s="56"/>
      <c r="DI38" s="56"/>
      <c r="DJ38" s="56"/>
      <c r="DK38" s="56"/>
    </row>
    <row r="39" spans="1:115" x14ac:dyDescent="0.25">
      <c r="A39" s="53">
        <v>45093</v>
      </c>
      <c r="B39" s="56">
        <v>29</v>
      </c>
      <c r="C39" s="63" t="s">
        <v>168</v>
      </c>
      <c r="D39" s="56" t="s">
        <v>120</v>
      </c>
      <c r="E39" s="56" t="s">
        <v>155</v>
      </c>
      <c r="F39" s="56" t="s">
        <v>169</v>
      </c>
      <c r="G39" s="56"/>
      <c r="H39" s="56"/>
      <c r="I39" s="64">
        <v>235</v>
      </c>
      <c r="J39" s="64"/>
      <c r="K39" s="58"/>
      <c r="L39" s="59"/>
      <c r="M39" s="58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8"/>
      <c r="AC39" s="56"/>
      <c r="AD39" s="56"/>
      <c r="AE39" s="58"/>
      <c r="AF39" s="56"/>
      <c r="AG39" s="56"/>
      <c r="AH39" s="56"/>
      <c r="AI39" s="56"/>
      <c r="AJ39" s="56"/>
      <c r="AK39" s="56"/>
      <c r="AL39" s="56"/>
      <c r="AM39" s="56"/>
      <c r="AN39" s="56"/>
      <c r="AO39" s="58"/>
      <c r="AP39" s="56"/>
      <c r="AQ39" s="56"/>
      <c r="AR39" s="56"/>
      <c r="AS39" s="56"/>
      <c r="AT39" s="56"/>
      <c r="AU39" s="56">
        <v>235</v>
      </c>
      <c r="AV39" s="56"/>
      <c r="AW39" s="56"/>
      <c r="AX39" s="56"/>
      <c r="AY39" s="56"/>
      <c r="AZ39" s="58"/>
      <c r="BA39" s="56"/>
      <c r="BB39" s="56"/>
      <c r="BC39" s="56"/>
      <c r="BD39" s="58"/>
      <c r="BE39" s="56"/>
      <c r="BF39" s="58"/>
      <c r="BG39" s="56"/>
      <c r="BH39" s="58"/>
      <c r="BI39" s="56"/>
      <c r="BJ39" s="58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8"/>
      <c r="BW39" s="56"/>
      <c r="BX39" s="56"/>
      <c r="BY39" s="56"/>
      <c r="BZ39" s="56"/>
      <c r="CA39" s="56"/>
      <c r="CB39" s="56"/>
      <c r="CC39" s="56"/>
      <c r="CD39" s="56"/>
      <c r="CE39" s="58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8"/>
      <c r="CV39" s="56"/>
      <c r="CW39" s="56"/>
      <c r="CX39" s="56"/>
      <c r="CY39" s="56"/>
      <c r="CZ39" s="56"/>
      <c r="DA39" s="56"/>
      <c r="DB39" s="61"/>
      <c r="DC39" s="56"/>
      <c r="DD39" s="56"/>
      <c r="DE39" s="56"/>
      <c r="DF39" s="56"/>
      <c r="DG39" s="56"/>
      <c r="DH39" s="56"/>
      <c r="DI39" s="56"/>
      <c r="DJ39" s="56"/>
      <c r="DK39" s="56"/>
    </row>
    <row r="40" spans="1:115" x14ac:dyDescent="0.25">
      <c r="A40" s="53">
        <v>45093</v>
      </c>
      <c r="B40" s="56">
        <v>32</v>
      </c>
      <c r="C40" s="87">
        <v>18725</v>
      </c>
      <c r="D40" s="56" t="s">
        <v>120</v>
      </c>
      <c r="E40" s="56" t="s">
        <v>155</v>
      </c>
      <c r="F40" s="56" t="s">
        <v>170</v>
      </c>
      <c r="G40" s="56"/>
      <c r="H40" s="56"/>
      <c r="I40" s="64">
        <v>390</v>
      </c>
      <c r="J40" s="64"/>
      <c r="K40" s="58"/>
      <c r="L40" s="59"/>
      <c r="M40" s="58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8"/>
      <c r="AC40" s="56"/>
      <c r="AD40" s="56"/>
      <c r="AE40" s="58"/>
      <c r="AF40" s="56"/>
      <c r="AG40" s="56"/>
      <c r="AH40" s="56"/>
      <c r="AI40" s="56"/>
      <c r="AJ40" s="56"/>
      <c r="AK40" s="56"/>
      <c r="AL40" s="56"/>
      <c r="AM40" s="56"/>
      <c r="AN40" s="56"/>
      <c r="AO40" s="58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8"/>
      <c r="BA40" s="56"/>
      <c r="BB40" s="56"/>
      <c r="BC40" s="56"/>
      <c r="BD40" s="58"/>
      <c r="BE40" s="56"/>
      <c r="BF40" s="58"/>
      <c r="BG40" s="56"/>
      <c r="BH40" s="58"/>
      <c r="BI40" s="56">
        <v>390</v>
      </c>
      <c r="BJ40" s="58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8"/>
      <c r="BW40" s="56"/>
      <c r="BX40" s="56"/>
      <c r="BY40" s="56"/>
      <c r="BZ40" s="56"/>
      <c r="CA40" s="56"/>
      <c r="CB40" s="56"/>
      <c r="CC40" s="56"/>
      <c r="CD40" s="56"/>
      <c r="CE40" s="58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8"/>
      <c r="CV40" s="56"/>
      <c r="CW40" s="56"/>
      <c r="CX40" s="56"/>
      <c r="CY40" s="56"/>
      <c r="CZ40" s="56"/>
      <c r="DA40" s="56"/>
      <c r="DB40" s="61"/>
      <c r="DC40" s="56"/>
      <c r="DD40" s="56"/>
      <c r="DE40" s="56"/>
      <c r="DF40" s="56"/>
      <c r="DG40" s="56"/>
      <c r="DH40" s="56"/>
      <c r="DI40" s="56"/>
      <c r="DJ40" s="56"/>
      <c r="DK40" s="56"/>
    </row>
    <row r="41" spans="1:115" x14ac:dyDescent="0.25">
      <c r="A41" s="53">
        <v>45093</v>
      </c>
      <c r="B41" s="56">
        <v>27</v>
      </c>
      <c r="C41" s="63" t="s">
        <v>171</v>
      </c>
      <c r="D41" s="56" t="s">
        <v>120</v>
      </c>
      <c r="E41" s="56" t="s">
        <v>155</v>
      </c>
      <c r="F41" s="56" t="s">
        <v>172</v>
      </c>
      <c r="G41" s="56"/>
      <c r="H41" s="56"/>
      <c r="I41" s="64">
        <v>90</v>
      </c>
      <c r="J41" s="64"/>
      <c r="K41" s="58"/>
      <c r="L41" s="59"/>
      <c r="M41" s="58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8"/>
      <c r="AC41" s="56"/>
      <c r="AD41" s="56"/>
      <c r="AE41" s="58"/>
      <c r="AF41" s="56"/>
      <c r="AG41" s="56"/>
      <c r="AH41" s="56"/>
      <c r="AI41" s="56"/>
      <c r="AJ41" s="56"/>
      <c r="AK41" s="56"/>
      <c r="AL41" s="56"/>
      <c r="AM41" s="56"/>
      <c r="AN41" s="56"/>
      <c r="AO41" s="58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8"/>
      <c r="BA41" s="56"/>
      <c r="BB41" s="56"/>
      <c r="BC41" s="56"/>
      <c r="BD41" s="58"/>
      <c r="BE41" s="56"/>
      <c r="BF41" s="58"/>
      <c r="BG41" s="56"/>
      <c r="BH41" s="58"/>
      <c r="BI41" s="56"/>
      <c r="BJ41" s="58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8"/>
      <c r="BW41" s="56"/>
      <c r="BX41" s="56"/>
      <c r="BY41" s="56"/>
      <c r="BZ41" s="56"/>
      <c r="CA41" s="56"/>
      <c r="CB41" s="56"/>
      <c r="CC41" s="56"/>
      <c r="CD41" s="56"/>
      <c r="CE41" s="58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8"/>
      <c r="CV41" s="56"/>
      <c r="CW41" s="56"/>
      <c r="CX41" s="56"/>
      <c r="CY41" s="56"/>
      <c r="CZ41" s="56"/>
      <c r="DA41" s="56">
        <v>90</v>
      </c>
      <c r="DB41" s="61"/>
      <c r="DC41" s="56"/>
      <c r="DD41" s="56"/>
      <c r="DE41" s="56"/>
      <c r="DF41" s="56"/>
      <c r="DG41" s="56"/>
      <c r="DH41" s="56"/>
      <c r="DI41" s="56"/>
      <c r="DJ41" s="56"/>
      <c r="DK41" s="56"/>
    </row>
    <row r="42" spans="1:115" x14ac:dyDescent="0.25">
      <c r="A42" s="53">
        <v>45093</v>
      </c>
      <c r="B42" s="56">
        <v>30</v>
      </c>
      <c r="C42" s="87">
        <v>18721.5</v>
      </c>
      <c r="D42" s="56" t="s">
        <v>120</v>
      </c>
      <c r="E42" s="56" t="s">
        <v>155</v>
      </c>
      <c r="F42" s="56" t="s">
        <v>173</v>
      </c>
      <c r="G42" s="56"/>
      <c r="H42" s="56"/>
      <c r="I42" s="64">
        <v>27</v>
      </c>
      <c r="J42" s="64"/>
      <c r="K42" s="58"/>
      <c r="L42" s="59"/>
      <c r="M42" s="58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8"/>
      <c r="AC42" s="56"/>
      <c r="AD42" s="56"/>
      <c r="AE42" s="58"/>
      <c r="AF42" s="56"/>
      <c r="AG42" s="56"/>
      <c r="AH42" s="56"/>
      <c r="AI42" s="56"/>
      <c r="AJ42" s="56"/>
      <c r="AK42" s="56"/>
      <c r="AL42" s="56"/>
      <c r="AM42" s="56"/>
      <c r="AN42" s="56"/>
      <c r="AO42" s="58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8"/>
      <c r="BA42" s="56"/>
      <c r="BB42" s="56"/>
      <c r="BC42" s="56"/>
      <c r="BD42" s="58"/>
      <c r="BE42" s="56"/>
      <c r="BF42" s="58"/>
      <c r="BG42" s="56"/>
      <c r="BH42" s="58"/>
      <c r="BI42" s="56"/>
      <c r="BJ42" s="58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8"/>
      <c r="BW42" s="56"/>
      <c r="BX42" s="56"/>
      <c r="BY42" s="56"/>
      <c r="BZ42" s="56"/>
      <c r="CA42" s="56"/>
      <c r="CB42" s="56"/>
      <c r="CC42" s="56"/>
      <c r="CD42" s="56"/>
      <c r="CE42" s="58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8"/>
      <c r="CV42" s="56"/>
      <c r="CW42" s="56"/>
      <c r="CX42" s="56"/>
      <c r="CY42" s="56"/>
      <c r="CZ42" s="56"/>
      <c r="DA42" s="56">
        <v>27</v>
      </c>
      <c r="DB42" s="61"/>
      <c r="DC42" s="56"/>
      <c r="DD42" s="56"/>
      <c r="DE42" s="56"/>
      <c r="DF42" s="56"/>
      <c r="DG42" s="56"/>
      <c r="DH42" s="56"/>
      <c r="DI42" s="56"/>
      <c r="DJ42" s="56"/>
      <c r="DK42" s="56"/>
    </row>
    <row r="43" spans="1:115" x14ac:dyDescent="0.25">
      <c r="A43" s="53">
        <v>45093</v>
      </c>
      <c r="B43" s="56">
        <v>28</v>
      </c>
      <c r="C43" s="63" t="s">
        <v>174</v>
      </c>
      <c r="D43" s="56" t="s">
        <v>120</v>
      </c>
      <c r="E43" s="56" t="s">
        <v>155</v>
      </c>
      <c r="F43" s="56" t="s">
        <v>175</v>
      </c>
      <c r="G43" s="56"/>
      <c r="H43" s="56"/>
      <c r="I43" s="64">
        <v>376.32</v>
      </c>
      <c r="J43" s="64"/>
      <c r="K43" s="58"/>
      <c r="L43" s="59">
        <v>62.72</v>
      </c>
      <c r="M43" s="58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8"/>
      <c r="AC43" s="56"/>
      <c r="AD43" s="56"/>
      <c r="AE43" s="58"/>
      <c r="AF43" s="56"/>
      <c r="AG43" s="56"/>
      <c r="AH43" s="56"/>
      <c r="AI43" s="56"/>
      <c r="AJ43" s="56"/>
      <c r="AK43" s="56"/>
      <c r="AL43" s="56"/>
      <c r="AM43" s="56"/>
      <c r="AN43" s="56"/>
      <c r="AO43" s="58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8"/>
      <c r="BA43" s="56"/>
      <c r="BB43" s="56"/>
      <c r="BC43" s="56"/>
      <c r="BD43" s="58"/>
      <c r="BE43" s="56"/>
      <c r="BF43" s="58"/>
      <c r="BG43" s="56"/>
      <c r="BH43" s="58"/>
      <c r="BI43" s="56"/>
      <c r="BJ43" s="58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8"/>
      <c r="BW43" s="56"/>
      <c r="BX43" s="56"/>
      <c r="BY43" s="56"/>
      <c r="BZ43" s="56"/>
      <c r="CA43" s="56"/>
      <c r="CB43" s="56">
        <v>313.60000000000002</v>
      </c>
      <c r="CC43" s="56"/>
      <c r="CD43" s="56"/>
      <c r="CE43" s="58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8"/>
      <c r="CV43" s="56"/>
      <c r="CW43" s="56"/>
      <c r="CX43" s="56"/>
      <c r="CY43" s="56"/>
      <c r="CZ43" s="56"/>
      <c r="DA43" s="56"/>
      <c r="DB43" s="61"/>
      <c r="DC43" s="56"/>
      <c r="DD43" s="56"/>
      <c r="DE43" s="56"/>
      <c r="DF43" s="56"/>
      <c r="DG43" s="56"/>
      <c r="DH43" s="56"/>
      <c r="DI43" s="56"/>
      <c r="DJ43" s="56"/>
      <c r="DK43" s="56"/>
    </row>
    <row r="44" spans="1:115" x14ac:dyDescent="0.25">
      <c r="A44" s="53">
        <v>45106</v>
      </c>
      <c r="B44" s="56">
        <v>37</v>
      </c>
      <c r="C44" s="63" t="s">
        <v>151</v>
      </c>
      <c r="D44" s="56" t="s">
        <v>152</v>
      </c>
      <c r="E44" s="56" t="s">
        <v>155</v>
      </c>
      <c r="F44" s="56" t="s">
        <v>153</v>
      </c>
      <c r="G44" s="56"/>
      <c r="H44" s="56"/>
      <c r="I44" s="64">
        <v>7</v>
      </c>
      <c r="J44" s="64"/>
      <c r="K44" s="58"/>
      <c r="L44" s="59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8"/>
      <c r="AC44" s="56"/>
      <c r="AD44" s="56"/>
      <c r="AE44" s="58"/>
      <c r="AF44" s="56"/>
      <c r="AG44" s="56"/>
      <c r="AH44" s="56"/>
      <c r="AI44" s="56"/>
      <c r="AJ44" s="56"/>
      <c r="AK44" s="56"/>
      <c r="AL44" s="56"/>
      <c r="AM44" s="56"/>
      <c r="AN44" s="56"/>
      <c r="AO44" s="58"/>
      <c r="AP44" s="56"/>
      <c r="AQ44" s="56"/>
      <c r="AR44" s="56"/>
      <c r="AS44" s="56"/>
      <c r="AT44" s="56"/>
      <c r="AU44" s="56"/>
      <c r="AV44" s="56"/>
      <c r="AW44" s="56"/>
      <c r="AX44" s="56"/>
      <c r="AY44" s="56">
        <v>7</v>
      </c>
      <c r="AZ44" s="58"/>
      <c r="BA44" s="56"/>
      <c r="BB44" s="56"/>
      <c r="BC44" s="56"/>
      <c r="BD44" s="58"/>
      <c r="BE44" s="56"/>
      <c r="BF44" s="58"/>
      <c r="BG44" s="56"/>
      <c r="BH44" s="58"/>
      <c r="BI44" s="56"/>
      <c r="BJ44" s="58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8"/>
      <c r="BW44" s="56"/>
      <c r="BX44" s="56"/>
      <c r="BY44" s="56"/>
      <c r="BZ44" s="56"/>
      <c r="CA44" s="56"/>
      <c r="CB44" s="56"/>
      <c r="CC44" s="56"/>
      <c r="CD44" s="56"/>
      <c r="CE44" s="58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8"/>
      <c r="CV44" s="56"/>
      <c r="CW44" s="56"/>
      <c r="CX44" s="56"/>
      <c r="CY44" s="56"/>
      <c r="CZ44" s="56"/>
      <c r="DA44" s="56"/>
      <c r="DB44" s="61"/>
      <c r="DC44" s="56"/>
      <c r="DD44" s="56"/>
      <c r="DE44" s="56"/>
      <c r="DF44" s="56"/>
      <c r="DG44" s="56"/>
      <c r="DH44" s="56"/>
      <c r="DI44" s="56"/>
      <c r="DJ44" s="56"/>
      <c r="DK44" s="56"/>
    </row>
    <row r="45" spans="1:115" x14ac:dyDescent="0.25">
      <c r="A45" s="53">
        <v>45106</v>
      </c>
      <c r="B45" s="56">
        <v>38</v>
      </c>
      <c r="C45" s="63" t="s">
        <v>156</v>
      </c>
      <c r="D45" s="56" t="s">
        <v>157</v>
      </c>
      <c r="E45" s="56" t="s">
        <v>155</v>
      </c>
      <c r="F45" s="82" t="s">
        <v>158</v>
      </c>
      <c r="G45" s="82"/>
      <c r="H45" s="82"/>
      <c r="I45" s="64">
        <v>9.52</v>
      </c>
      <c r="J45" s="64"/>
      <c r="K45" s="58"/>
      <c r="L45" s="59">
        <v>1.59</v>
      </c>
      <c r="M45" s="58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8"/>
      <c r="AC45" s="56"/>
      <c r="AD45" s="56"/>
      <c r="AE45" s="58"/>
      <c r="AF45" s="56"/>
      <c r="AG45" s="56"/>
      <c r="AH45" s="56"/>
      <c r="AI45" s="56"/>
      <c r="AJ45" s="56"/>
      <c r="AK45" s="56"/>
      <c r="AL45" s="56"/>
      <c r="AM45" s="56"/>
      <c r="AN45" s="56"/>
      <c r="AO45" s="58"/>
      <c r="AP45" s="56"/>
      <c r="AQ45" s="56"/>
      <c r="AR45" s="56"/>
      <c r="AS45" s="56"/>
      <c r="AT45" s="56">
        <v>7.93</v>
      </c>
      <c r="AU45" s="56"/>
      <c r="AV45" s="56"/>
      <c r="AW45" s="56"/>
      <c r="AX45" s="56"/>
      <c r="AY45" s="56"/>
      <c r="AZ45" s="58"/>
      <c r="BA45" s="56"/>
      <c r="BB45" s="56"/>
      <c r="BC45" s="56"/>
      <c r="BD45" s="58"/>
      <c r="BE45" s="56"/>
      <c r="BF45" s="58"/>
      <c r="BG45" s="56"/>
      <c r="BH45" s="58"/>
      <c r="BI45" s="56"/>
      <c r="BJ45" s="58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8"/>
      <c r="BW45" s="56"/>
      <c r="BX45" s="56"/>
      <c r="BY45" s="56"/>
      <c r="BZ45" s="56"/>
      <c r="CA45" s="56"/>
      <c r="CB45" s="56"/>
      <c r="CC45" s="56"/>
      <c r="CD45" s="56"/>
      <c r="CE45" s="58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8"/>
      <c r="CV45" s="56"/>
      <c r="CW45" s="56"/>
      <c r="CX45" s="56"/>
      <c r="CY45" s="56"/>
      <c r="CZ45" s="56"/>
      <c r="DA45" s="56"/>
      <c r="DB45" s="61"/>
      <c r="DC45" s="56"/>
      <c r="DD45" s="56"/>
      <c r="DE45" s="56"/>
      <c r="DF45" s="56"/>
      <c r="DG45" s="56"/>
      <c r="DH45" s="56"/>
      <c r="DI45" s="56"/>
      <c r="DJ45" s="56"/>
      <c r="DK45" s="56"/>
    </row>
    <row r="46" spans="1:115" x14ac:dyDescent="0.25">
      <c r="A46" s="137" t="s">
        <v>176</v>
      </c>
      <c r="B46" s="137"/>
      <c r="C46" s="137"/>
      <c r="D46" s="137"/>
      <c r="E46" s="137"/>
      <c r="F46" s="138"/>
      <c r="G46" s="78">
        <f>H46+DD2+DI2+DK17+DK16+DK15</f>
        <v>184919.01</v>
      </c>
      <c r="H46" s="78">
        <f>H32+J46-I46</f>
        <v>128829.60000000003</v>
      </c>
      <c r="I46" s="79">
        <f>SUM(I33:I45)</f>
        <v>3079.91</v>
      </c>
      <c r="J46" s="79">
        <f>SUM(J33:J45)</f>
        <v>0</v>
      </c>
      <c r="K46" s="58"/>
      <c r="L46" s="80">
        <f>SUM(L33:L45)</f>
        <v>127.32000000000001</v>
      </c>
      <c r="M46" s="58"/>
      <c r="N46" s="80">
        <f t="shared" ref="N46:AA46" si="14">SUM(N33:N45)</f>
        <v>0</v>
      </c>
      <c r="O46" s="80">
        <f t="shared" si="14"/>
        <v>0</v>
      </c>
      <c r="P46" s="80">
        <f t="shared" si="14"/>
        <v>0</v>
      </c>
      <c r="Q46" s="80">
        <f t="shared" si="14"/>
        <v>0</v>
      </c>
      <c r="R46" s="80">
        <f t="shared" si="14"/>
        <v>0</v>
      </c>
      <c r="S46" s="80">
        <f t="shared" si="14"/>
        <v>0</v>
      </c>
      <c r="T46" s="80">
        <f t="shared" si="14"/>
        <v>0</v>
      </c>
      <c r="U46" s="80">
        <f t="shared" si="14"/>
        <v>0</v>
      </c>
      <c r="V46" s="80">
        <f t="shared" si="14"/>
        <v>0</v>
      </c>
      <c r="W46" s="80">
        <f t="shared" si="14"/>
        <v>0</v>
      </c>
      <c r="X46" s="80">
        <f t="shared" si="14"/>
        <v>0</v>
      </c>
      <c r="Y46" s="80">
        <f t="shared" si="14"/>
        <v>260.67</v>
      </c>
      <c r="Z46" s="80">
        <f t="shared" si="14"/>
        <v>0</v>
      </c>
      <c r="AA46" s="80">
        <f t="shared" si="14"/>
        <v>0</v>
      </c>
      <c r="AB46" s="85"/>
      <c r="AC46" s="80">
        <f>SUM(AC33:AC45)</f>
        <v>0</v>
      </c>
      <c r="AD46" s="80">
        <f>SUM(AD33:AD45)</f>
        <v>0</v>
      </c>
      <c r="AE46" s="85"/>
      <c r="AF46" s="80">
        <f t="shared" ref="AF46:AN46" si="15">SUM(AF33:AF45)</f>
        <v>1224.99</v>
      </c>
      <c r="AG46" s="80">
        <f t="shared" si="15"/>
        <v>0</v>
      </c>
      <c r="AH46" s="80">
        <f t="shared" si="15"/>
        <v>0</v>
      </c>
      <c r="AI46" s="80">
        <f t="shared" si="15"/>
        <v>0</v>
      </c>
      <c r="AJ46" s="80">
        <f t="shared" si="15"/>
        <v>0</v>
      </c>
      <c r="AK46" s="80">
        <f t="shared" si="15"/>
        <v>0</v>
      </c>
      <c r="AL46" s="80">
        <f t="shared" si="15"/>
        <v>0</v>
      </c>
      <c r="AM46" s="80">
        <f t="shared" si="15"/>
        <v>0</v>
      </c>
      <c r="AN46" s="80">
        <f t="shared" si="15"/>
        <v>0</v>
      </c>
      <c r="AO46" s="85"/>
      <c r="AP46" s="80">
        <f t="shared" ref="AP46:AY46" si="16">SUM(AP33:AP45)</f>
        <v>0</v>
      </c>
      <c r="AQ46" s="80">
        <f t="shared" si="16"/>
        <v>0</v>
      </c>
      <c r="AR46" s="80">
        <f t="shared" si="16"/>
        <v>54.4</v>
      </c>
      <c r="AS46" s="80">
        <f t="shared" si="16"/>
        <v>0</v>
      </c>
      <c r="AT46" s="80">
        <f t="shared" si="16"/>
        <v>7.93</v>
      </c>
      <c r="AU46" s="80">
        <f t="shared" si="16"/>
        <v>235</v>
      </c>
      <c r="AV46" s="80">
        <f t="shared" si="16"/>
        <v>0</v>
      </c>
      <c r="AW46" s="80">
        <f t="shared" si="16"/>
        <v>0</v>
      </c>
      <c r="AX46" s="80">
        <f t="shared" si="16"/>
        <v>0</v>
      </c>
      <c r="AY46" s="80">
        <f t="shared" si="16"/>
        <v>7</v>
      </c>
      <c r="AZ46" s="58"/>
      <c r="BA46" s="80">
        <f>SUM(BA33:BA45)</f>
        <v>0</v>
      </c>
      <c r="BB46" s="80">
        <f>SUM(BB33:BB45)</f>
        <v>0</v>
      </c>
      <c r="BC46" s="80">
        <f>SUM(BC33:BC45)</f>
        <v>0</v>
      </c>
      <c r="BD46" s="58"/>
      <c r="BE46" s="80">
        <f>SUM(BE33:BE45)</f>
        <v>0</v>
      </c>
      <c r="BF46" s="58"/>
      <c r="BG46" s="80">
        <f>SUM(BG33:BG45)</f>
        <v>0</v>
      </c>
      <c r="BH46" s="58"/>
      <c r="BI46" s="80">
        <f>SUM(BI33:BI45)</f>
        <v>682</v>
      </c>
      <c r="BJ46" s="58"/>
      <c r="BK46" s="80">
        <f t="shared" ref="BK46:BU46" si="17">SUM(BK33:BK45)</f>
        <v>0</v>
      </c>
      <c r="BL46" s="80">
        <f t="shared" si="17"/>
        <v>0</v>
      </c>
      <c r="BM46" s="80">
        <f t="shared" si="17"/>
        <v>0</v>
      </c>
      <c r="BN46" s="80">
        <f t="shared" si="17"/>
        <v>0</v>
      </c>
      <c r="BO46" s="80">
        <f t="shared" si="17"/>
        <v>0</v>
      </c>
      <c r="BP46" s="80">
        <f t="shared" si="17"/>
        <v>0</v>
      </c>
      <c r="BQ46" s="80">
        <f t="shared" si="17"/>
        <v>0</v>
      </c>
      <c r="BR46" s="80">
        <f t="shared" si="17"/>
        <v>0</v>
      </c>
      <c r="BS46" s="80">
        <f t="shared" si="17"/>
        <v>0</v>
      </c>
      <c r="BT46" s="80">
        <f t="shared" si="17"/>
        <v>0</v>
      </c>
      <c r="BU46" s="80">
        <f t="shared" si="17"/>
        <v>0</v>
      </c>
      <c r="BV46" s="58"/>
      <c r="BW46" s="80">
        <f t="shared" ref="BW46:CD46" si="18">SUM(BW33:BW45)</f>
        <v>0</v>
      </c>
      <c r="BX46" s="80">
        <f t="shared" si="18"/>
        <v>0</v>
      </c>
      <c r="BY46" s="80">
        <f t="shared" si="18"/>
        <v>0</v>
      </c>
      <c r="BZ46" s="80">
        <f t="shared" si="18"/>
        <v>0</v>
      </c>
      <c r="CA46" s="80">
        <f t="shared" si="18"/>
        <v>0</v>
      </c>
      <c r="CB46" s="80">
        <f t="shared" si="18"/>
        <v>313.60000000000002</v>
      </c>
      <c r="CC46" s="80">
        <f t="shared" si="18"/>
        <v>0</v>
      </c>
      <c r="CD46" s="80">
        <f t="shared" si="18"/>
        <v>0</v>
      </c>
      <c r="CE46" s="58"/>
      <c r="CF46" s="80">
        <f t="shared" ref="CF46:CT46" si="19">SUM(CF33:CF45)</f>
        <v>0</v>
      </c>
      <c r="CG46" s="80">
        <f t="shared" si="19"/>
        <v>0</v>
      </c>
      <c r="CH46" s="80">
        <f t="shared" si="19"/>
        <v>0</v>
      </c>
      <c r="CI46" s="80">
        <f t="shared" si="19"/>
        <v>0</v>
      </c>
      <c r="CJ46" s="80">
        <f t="shared" si="19"/>
        <v>0</v>
      </c>
      <c r="CK46" s="80">
        <f t="shared" si="19"/>
        <v>0</v>
      </c>
      <c r="CL46" s="80">
        <f t="shared" si="19"/>
        <v>0</v>
      </c>
      <c r="CM46" s="80">
        <f t="shared" si="19"/>
        <v>0</v>
      </c>
      <c r="CN46" s="80">
        <f t="shared" si="19"/>
        <v>0</v>
      </c>
      <c r="CO46" s="80">
        <f t="shared" si="19"/>
        <v>0</v>
      </c>
      <c r="CP46" s="80">
        <f t="shared" si="19"/>
        <v>0</v>
      </c>
      <c r="CQ46" s="80">
        <f t="shared" si="19"/>
        <v>0</v>
      </c>
      <c r="CR46" s="80">
        <f t="shared" si="19"/>
        <v>0</v>
      </c>
      <c r="CS46" s="80">
        <f t="shared" si="19"/>
        <v>0</v>
      </c>
      <c r="CT46" s="80">
        <f t="shared" si="19"/>
        <v>0</v>
      </c>
      <c r="CU46" s="58"/>
      <c r="CV46" s="80">
        <f t="shared" ref="CV46:DA46" si="20">SUM(CV33:CV45)</f>
        <v>0</v>
      </c>
      <c r="CW46" s="80">
        <f t="shared" si="20"/>
        <v>0</v>
      </c>
      <c r="CX46" s="80">
        <f t="shared" si="20"/>
        <v>0</v>
      </c>
      <c r="CY46" s="80">
        <f t="shared" si="20"/>
        <v>0</v>
      </c>
      <c r="CZ46" s="80">
        <f t="shared" si="20"/>
        <v>0</v>
      </c>
      <c r="DA46" s="80">
        <f t="shared" si="20"/>
        <v>167</v>
      </c>
      <c r="DB46" s="61"/>
      <c r="DC46" s="56"/>
      <c r="DD46" s="56"/>
      <c r="DE46" s="56"/>
      <c r="DF46" s="56"/>
      <c r="DG46" s="56"/>
      <c r="DH46" s="56"/>
      <c r="DI46" s="56"/>
      <c r="DJ46" s="56"/>
      <c r="DK46" s="56"/>
    </row>
    <row r="47" spans="1:115" x14ac:dyDescent="0.25">
      <c r="A47" s="53">
        <v>45112</v>
      </c>
      <c r="B47" s="56">
        <v>40</v>
      </c>
      <c r="C47" s="63" t="s">
        <v>123</v>
      </c>
      <c r="D47" s="56" t="s">
        <v>120</v>
      </c>
      <c r="E47" s="56" t="s">
        <v>177</v>
      </c>
      <c r="F47" s="135" t="s">
        <v>249</v>
      </c>
      <c r="G47" s="88"/>
      <c r="H47" s="88"/>
      <c r="I47" s="64">
        <v>837.35</v>
      </c>
      <c r="J47" s="64"/>
      <c r="K47" s="58"/>
      <c r="L47" s="59"/>
      <c r="M47" s="58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8"/>
      <c r="AC47" s="56"/>
      <c r="AD47" s="56"/>
      <c r="AE47" s="58"/>
      <c r="AF47" s="56">
        <v>837.35</v>
      </c>
      <c r="AG47" s="56"/>
      <c r="AH47" s="56"/>
      <c r="AI47" s="56"/>
      <c r="AJ47" s="56"/>
      <c r="AK47" s="56"/>
      <c r="AL47" s="56"/>
      <c r="AM47" s="56"/>
      <c r="AN47" s="56"/>
      <c r="AO47" s="58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8"/>
      <c r="BA47" s="56"/>
      <c r="BB47" s="56"/>
      <c r="BC47" s="56"/>
      <c r="BD47" s="58"/>
      <c r="BE47" s="56"/>
      <c r="BF47" s="58"/>
      <c r="BG47" s="56"/>
      <c r="BH47" s="58"/>
      <c r="BI47" s="56"/>
      <c r="BJ47" s="58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8"/>
      <c r="BW47" s="56"/>
      <c r="BX47" s="56"/>
      <c r="BY47" s="56"/>
      <c r="BZ47" s="56"/>
      <c r="CA47" s="56"/>
      <c r="CB47" s="56"/>
      <c r="CC47" s="56"/>
      <c r="CD47" s="56"/>
      <c r="CE47" s="58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8"/>
      <c r="CV47" s="56"/>
      <c r="CW47" s="56"/>
      <c r="CX47" s="56"/>
      <c r="CY47" s="56"/>
      <c r="CZ47" s="56"/>
      <c r="DA47" s="56"/>
      <c r="DB47" s="61"/>
      <c r="DC47" s="56"/>
      <c r="DD47" s="56"/>
      <c r="DE47" s="56"/>
      <c r="DF47" s="56"/>
      <c r="DG47" s="56"/>
      <c r="DH47" s="56"/>
      <c r="DI47" s="56"/>
      <c r="DJ47" s="56"/>
      <c r="DK47" s="56"/>
    </row>
    <row r="48" spans="1:115" x14ac:dyDescent="0.25">
      <c r="A48" s="53">
        <v>45112</v>
      </c>
      <c r="B48" s="56">
        <v>36</v>
      </c>
      <c r="C48" s="56" t="s">
        <v>178</v>
      </c>
      <c r="D48" s="56" t="s">
        <v>120</v>
      </c>
      <c r="E48" s="56" t="s">
        <v>177</v>
      </c>
      <c r="F48" s="56" t="s">
        <v>179</v>
      </c>
      <c r="G48" s="88"/>
      <c r="H48" s="88"/>
      <c r="I48" s="64">
        <v>21.75</v>
      </c>
      <c r="J48" s="64"/>
      <c r="K48" s="58"/>
      <c r="L48" s="59">
        <v>3.63</v>
      </c>
      <c r="M48" s="58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8"/>
      <c r="AC48" s="56"/>
      <c r="AD48" s="56"/>
      <c r="AE48" s="58"/>
      <c r="AF48" s="56"/>
      <c r="AG48" s="56"/>
      <c r="AH48" s="56"/>
      <c r="AI48" s="56"/>
      <c r="AJ48" s="56"/>
      <c r="AK48" s="56"/>
      <c r="AL48" s="56"/>
      <c r="AM48" s="56"/>
      <c r="AN48" s="56"/>
      <c r="AO48" s="58"/>
      <c r="AP48" s="56">
        <v>18.12</v>
      </c>
      <c r="AQ48" s="56"/>
      <c r="AR48" s="56"/>
      <c r="AS48" s="56"/>
      <c r="AT48" s="56"/>
      <c r="AU48" s="56"/>
      <c r="AV48" s="56"/>
      <c r="AW48" s="56"/>
      <c r="AX48" s="56"/>
      <c r="AY48" s="56"/>
      <c r="AZ48" s="58"/>
      <c r="BA48" s="56"/>
      <c r="BB48" s="56"/>
      <c r="BC48" s="56"/>
      <c r="BD48" s="58"/>
      <c r="BE48" s="56"/>
      <c r="BF48" s="58"/>
      <c r="BG48" s="56"/>
      <c r="BH48" s="58"/>
      <c r="BI48" s="56"/>
      <c r="BJ48" s="58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8"/>
      <c r="BW48" s="56"/>
      <c r="BX48" s="56"/>
      <c r="BY48" s="56"/>
      <c r="BZ48" s="56"/>
      <c r="CA48" s="56"/>
      <c r="CB48" s="56"/>
      <c r="CC48" s="56"/>
      <c r="CD48" s="56"/>
      <c r="CE48" s="58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8"/>
      <c r="CV48" s="56"/>
      <c r="CW48" s="56"/>
      <c r="CX48" s="56"/>
      <c r="CY48" s="56"/>
      <c r="CZ48" s="56"/>
      <c r="DA48" s="56"/>
      <c r="DB48" s="61"/>
      <c r="DC48" s="56"/>
      <c r="DD48" s="56"/>
      <c r="DE48" s="56"/>
      <c r="DF48" s="56"/>
      <c r="DG48" s="56"/>
      <c r="DH48" s="56"/>
      <c r="DI48" s="56"/>
      <c r="DJ48" s="56"/>
      <c r="DK48" s="56"/>
    </row>
    <row r="49" spans="1:115" x14ac:dyDescent="0.25">
      <c r="A49" s="53">
        <v>45112</v>
      </c>
      <c r="B49" s="56">
        <v>35</v>
      </c>
      <c r="C49" s="82" t="s">
        <v>178</v>
      </c>
      <c r="D49" s="56" t="s">
        <v>120</v>
      </c>
      <c r="E49" s="56" t="s">
        <v>177</v>
      </c>
      <c r="F49" s="56" t="s">
        <v>180</v>
      </c>
      <c r="G49" s="88"/>
      <c r="H49" s="88"/>
      <c r="I49" s="64">
        <v>21.09</v>
      </c>
      <c r="J49" s="64"/>
      <c r="K49" s="58"/>
      <c r="L49" s="59">
        <v>3.52</v>
      </c>
      <c r="M49" s="58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8"/>
      <c r="AC49" s="56"/>
      <c r="AD49" s="56"/>
      <c r="AE49" s="58"/>
      <c r="AF49" s="56"/>
      <c r="AG49" s="56"/>
      <c r="AH49" s="56"/>
      <c r="AI49" s="56"/>
      <c r="AJ49" s="56"/>
      <c r="AK49" s="56"/>
      <c r="AL49" s="56"/>
      <c r="AM49" s="56"/>
      <c r="AN49" s="56"/>
      <c r="AO49" s="58"/>
      <c r="AP49" s="56">
        <v>17.57</v>
      </c>
      <c r="AQ49" s="56"/>
      <c r="AR49" s="56"/>
      <c r="AS49" s="56"/>
      <c r="AT49" s="56"/>
      <c r="AU49" s="56"/>
      <c r="AV49" s="56"/>
      <c r="AW49" s="56"/>
      <c r="AX49" s="56"/>
      <c r="AY49" s="56"/>
      <c r="AZ49" s="58"/>
      <c r="BA49" s="56"/>
      <c r="BB49" s="56"/>
      <c r="BC49" s="56"/>
      <c r="BD49" s="58"/>
      <c r="BE49" s="56"/>
      <c r="BF49" s="58"/>
      <c r="BG49" s="56"/>
      <c r="BH49" s="58"/>
      <c r="BI49" s="56"/>
      <c r="BJ49" s="58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8"/>
      <c r="BW49" s="56"/>
      <c r="BX49" s="56"/>
      <c r="BY49" s="56"/>
      <c r="BZ49" s="56"/>
      <c r="CA49" s="56"/>
      <c r="CB49" s="56"/>
      <c r="CC49" s="56"/>
      <c r="CD49" s="56"/>
      <c r="CE49" s="58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8"/>
      <c r="CV49" s="56"/>
      <c r="CW49" s="56"/>
      <c r="CX49" s="56"/>
      <c r="CY49" s="56"/>
      <c r="CZ49" s="56"/>
      <c r="DA49" s="56"/>
      <c r="DB49" s="61"/>
      <c r="DC49" s="56"/>
      <c r="DD49" s="56"/>
      <c r="DE49" s="56"/>
      <c r="DF49" s="56"/>
      <c r="DG49" s="56"/>
      <c r="DH49" s="56"/>
      <c r="DI49" s="56"/>
      <c r="DJ49" s="56"/>
      <c r="DK49" s="56"/>
    </row>
    <row r="50" spans="1:115" x14ac:dyDescent="0.25">
      <c r="A50" s="53">
        <v>45121</v>
      </c>
      <c r="B50" s="56">
        <v>41</v>
      </c>
      <c r="C50" s="89">
        <v>18766</v>
      </c>
      <c r="D50" s="56" t="s">
        <v>120</v>
      </c>
      <c r="E50" s="56" t="s">
        <v>177</v>
      </c>
      <c r="F50" s="56" t="s">
        <v>173</v>
      </c>
      <c r="G50" s="88"/>
      <c r="H50" s="88"/>
      <c r="I50" s="64">
        <v>18</v>
      </c>
      <c r="J50" s="64"/>
      <c r="K50" s="58"/>
      <c r="L50" s="59"/>
      <c r="M50" s="58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8"/>
      <c r="AC50" s="56"/>
      <c r="AD50" s="56"/>
      <c r="AE50" s="58"/>
      <c r="AF50" s="56"/>
      <c r="AG50" s="56"/>
      <c r="AH50" s="56"/>
      <c r="AI50" s="56"/>
      <c r="AJ50" s="56"/>
      <c r="AK50" s="56"/>
      <c r="AL50" s="56"/>
      <c r="AM50" s="56"/>
      <c r="AN50" s="56"/>
      <c r="AO50" s="58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8"/>
      <c r="BA50" s="56"/>
      <c r="BB50" s="56"/>
      <c r="BC50" s="56"/>
      <c r="BD50" s="58"/>
      <c r="BE50" s="56"/>
      <c r="BF50" s="58"/>
      <c r="BG50" s="56"/>
      <c r="BH50" s="58"/>
      <c r="BI50" s="56"/>
      <c r="BJ50" s="58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8"/>
      <c r="BW50" s="56"/>
      <c r="BX50" s="56"/>
      <c r="BY50" s="56"/>
      <c r="BZ50" s="56"/>
      <c r="CA50" s="56"/>
      <c r="CB50" s="56"/>
      <c r="CC50" s="56"/>
      <c r="CD50" s="56"/>
      <c r="CE50" s="58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8"/>
      <c r="CV50" s="56"/>
      <c r="CW50" s="56"/>
      <c r="CX50" s="56"/>
      <c r="CY50" s="56"/>
      <c r="CZ50" s="56"/>
      <c r="DA50" s="56">
        <v>18</v>
      </c>
      <c r="DB50" s="61"/>
      <c r="DC50" s="56"/>
      <c r="DD50" s="56"/>
      <c r="DE50" s="56"/>
      <c r="DF50" s="56"/>
      <c r="DG50" s="56"/>
      <c r="DH50" s="56"/>
      <c r="DI50" s="56"/>
      <c r="DJ50" s="56"/>
      <c r="DK50" s="56"/>
    </row>
    <row r="51" spans="1:115" x14ac:dyDescent="0.25">
      <c r="A51" s="53">
        <v>45121</v>
      </c>
      <c r="B51" s="56">
        <v>42</v>
      </c>
      <c r="C51" s="89">
        <v>18763</v>
      </c>
      <c r="D51" s="56" t="s">
        <v>120</v>
      </c>
      <c r="E51" s="56" t="s">
        <v>177</v>
      </c>
      <c r="F51" s="56" t="s">
        <v>181</v>
      </c>
      <c r="G51" s="88"/>
      <c r="H51" s="88"/>
      <c r="I51" s="64">
        <v>3391.7</v>
      </c>
      <c r="J51" s="64"/>
      <c r="K51" s="58"/>
      <c r="L51" s="59"/>
      <c r="M51" s="58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8"/>
      <c r="AC51" s="56"/>
      <c r="AD51" s="56"/>
      <c r="AE51" s="58"/>
      <c r="AF51" s="56"/>
      <c r="AG51" s="56"/>
      <c r="AH51" s="56"/>
      <c r="AI51" s="56"/>
      <c r="AJ51" s="56"/>
      <c r="AK51" s="56"/>
      <c r="AL51" s="56"/>
      <c r="AM51" s="56"/>
      <c r="AN51" s="56"/>
      <c r="AO51" s="58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8"/>
      <c r="BA51" s="56"/>
      <c r="BB51" s="56"/>
      <c r="BC51" s="56"/>
      <c r="BD51" s="58"/>
      <c r="BE51" s="56"/>
      <c r="BF51" s="58"/>
      <c r="BG51" s="56"/>
      <c r="BH51" s="58"/>
      <c r="BI51" s="56"/>
      <c r="BJ51" s="58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8"/>
      <c r="BW51" s="56"/>
      <c r="BX51" s="56"/>
      <c r="BY51" s="56"/>
      <c r="BZ51" s="56"/>
      <c r="CA51" s="56"/>
      <c r="CB51" s="56"/>
      <c r="CC51" s="56"/>
      <c r="CD51" s="56"/>
      <c r="CE51" s="58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8"/>
      <c r="CV51" s="56"/>
      <c r="CW51" s="56"/>
      <c r="CX51" s="56">
        <v>3391.7</v>
      </c>
      <c r="CY51" s="56"/>
      <c r="CZ51" s="56"/>
      <c r="DA51" s="56"/>
      <c r="DB51" s="61"/>
      <c r="DC51" s="56"/>
      <c r="DD51" s="56"/>
      <c r="DE51" s="56"/>
      <c r="DF51" s="56"/>
      <c r="DG51" s="56"/>
      <c r="DH51" s="56"/>
      <c r="DI51" s="56"/>
      <c r="DJ51" s="56"/>
      <c r="DK51" s="56"/>
    </row>
    <row r="52" spans="1:115" x14ac:dyDescent="0.25">
      <c r="A52" s="53">
        <v>45124</v>
      </c>
      <c r="B52" s="56">
        <v>39</v>
      </c>
      <c r="C52" s="82" t="s">
        <v>141</v>
      </c>
      <c r="D52" s="56" t="s">
        <v>142</v>
      </c>
      <c r="E52" s="56" t="s">
        <v>177</v>
      </c>
      <c r="F52" s="56" t="s">
        <v>143</v>
      </c>
      <c r="G52" s="88"/>
      <c r="H52" s="88"/>
      <c r="I52" s="64">
        <v>312.8</v>
      </c>
      <c r="J52" s="64"/>
      <c r="K52" s="58"/>
      <c r="L52" s="59">
        <v>52.13</v>
      </c>
      <c r="M52" s="58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>
        <v>260.67</v>
      </c>
      <c r="Z52" s="56"/>
      <c r="AA52" s="56"/>
      <c r="AB52" s="58"/>
      <c r="AC52" s="56"/>
      <c r="AD52" s="56"/>
      <c r="AE52" s="58"/>
      <c r="AF52" s="56"/>
      <c r="AG52" s="56"/>
      <c r="AH52" s="56"/>
      <c r="AI52" s="56"/>
      <c r="AJ52" s="56"/>
      <c r="AK52" s="56"/>
      <c r="AL52" s="56"/>
      <c r="AM52" s="56"/>
      <c r="AN52" s="56"/>
      <c r="AO52" s="58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8"/>
      <c r="BA52" s="56"/>
      <c r="BB52" s="56"/>
      <c r="BC52" s="56"/>
      <c r="BD52" s="58"/>
      <c r="BE52" s="56"/>
      <c r="BF52" s="58"/>
      <c r="BG52" s="56"/>
      <c r="BH52" s="58"/>
      <c r="BI52" s="56"/>
      <c r="BJ52" s="58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8"/>
      <c r="BW52" s="56"/>
      <c r="BX52" s="56"/>
      <c r="BY52" s="56"/>
      <c r="BZ52" s="56"/>
      <c r="CA52" s="56"/>
      <c r="CB52" s="56"/>
      <c r="CC52" s="56"/>
      <c r="CD52" s="56"/>
      <c r="CE52" s="58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8"/>
      <c r="CV52" s="56"/>
      <c r="CW52" s="56"/>
      <c r="CX52" s="56"/>
      <c r="CY52" s="56"/>
      <c r="CZ52" s="56"/>
      <c r="DA52" s="56"/>
      <c r="DB52" s="61"/>
      <c r="DC52" s="56"/>
      <c r="DD52" s="56"/>
      <c r="DE52" s="56"/>
      <c r="DF52" s="56"/>
      <c r="DG52" s="56"/>
      <c r="DH52" s="56"/>
      <c r="DI52" s="56"/>
      <c r="DJ52" s="56"/>
      <c r="DK52" s="56"/>
    </row>
    <row r="53" spans="1:115" x14ac:dyDescent="0.25">
      <c r="A53" s="53">
        <v>45124</v>
      </c>
      <c r="B53" s="56">
        <v>43</v>
      </c>
      <c r="C53" s="82" t="s">
        <v>144</v>
      </c>
      <c r="D53" s="56" t="s">
        <v>131</v>
      </c>
      <c r="E53" s="56" t="s">
        <v>177</v>
      </c>
      <c r="F53" s="56" t="s">
        <v>145</v>
      </c>
      <c r="G53" s="88"/>
      <c r="H53" s="88"/>
      <c r="I53" s="64">
        <v>74.88</v>
      </c>
      <c r="J53" s="64"/>
      <c r="K53" s="58"/>
      <c r="L53" s="59">
        <v>12.48</v>
      </c>
      <c r="M53" s="58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8"/>
      <c r="AC53" s="56"/>
      <c r="AD53" s="56"/>
      <c r="AE53" s="58"/>
      <c r="AF53" s="56"/>
      <c r="AG53" s="56"/>
      <c r="AH53" s="56"/>
      <c r="AI53" s="56"/>
      <c r="AJ53" s="56"/>
      <c r="AK53" s="56"/>
      <c r="AL53" s="56"/>
      <c r="AM53" s="56"/>
      <c r="AN53" s="56"/>
      <c r="AO53" s="58"/>
      <c r="AP53" s="56"/>
      <c r="AQ53" s="56"/>
      <c r="AR53" s="56">
        <v>62.4</v>
      </c>
      <c r="AS53" s="56"/>
      <c r="AT53" s="56"/>
      <c r="AU53" s="56"/>
      <c r="AV53" s="56"/>
      <c r="AW53" s="56"/>
      <c r="AX53" s="56"/>
      <c r="AY53" s="56"/>
      <c r="AZ53" s="58"/>
      <c r="BA53" s="56"/>
      <c r="BB53" s="56"/>
      <c r="BC53" s="56"/>
      <c r="BD53" s="58"/>
      <c r="BE53" s="56"/>
      <c r="BF53" s="58"/>
      <c r="BG53" s="56"/>
      <c r="BH53" s="58"/>
      <c r="BI53" s="56"/>
      <c r="BJ53" s="58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8"/>
      <c r="BW53" s="56"/>
      <c r="BX53" s="56"/>
      <c r="BY53" s="56"/>
      <c r="BZ53" s="56"/>
      <c r="CA53" s="56"/>
      <c r="CB53" s="56"/>
      <c r="CC53" s="56"/>
      <c r="CD53" s="56"/>
      <c r="CE53" s="58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8"/>
      <c r="CV53" s="56"/>
      <c r="CW53" s="56"/>
      <c r="CX53" s="56"/>
      <c r="CY53" s="56"/>
      <c r="CZ53" s="56"/>
      <c r="DA53" s="56"/>
      <c r="DB53" s="61"/>
      <c r="DC53" s="56"/>
      <c r="DD53" s="56"/>
      <c r="DE53" s="56"/>
      <c r="DF53" s="56"/>
      <c r="DG53" s="56"/>
      <c r="DH53" s="56"/>
      <c r="DI53" s="56"/>
      <c r="DJ53" s="56"/>
      <c r="DK53" s="56"/>
    </row>
    <row r="54" spans="1:115" x14ac:dyDescent="0.25">
      <c r="A54" s="53">
        <v>45124</v>
      </c>
      <c r="B54" s="56">
        <v>43</v>
      </c>
      <c r="C54" s="82" t="s">
        <v>144</v>
      </c>
      <c r="D54" s="56" t="s">
        <v>131</v>
      </c>
      <c r="E54" s="56" t="s">
        <v>177</v>
      </c>
      <c r="F54" s="56" t="s">
        <v>146</v>
      </c>
      <c r="G54" s="88"/>
      <c r="H54" s="88"/>
      <c r="I54" s="64">
        <v>11.28</v>
      </c>
      <c r="J54" s="64"/>
      <c r="K54" s="58"/>
      <c r="L54" s="59">
        <v>1.88</v>
      </c>
      <c r="M54" s="58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8"/>
      <c r="AC54" s="56"/>
      <c r="AD54" s="56"/>
      <c r="AE54" s="58"/>
      <c r="AF54" s="56"/>
      <c r="AG54" s="56"/>
      <c r="AH54" s="56"/>
      <c r="AI54" s="56"/>
      <c r="AJ54" s="56"/>
      <c r="AK54" s="56"/>
      <c r="AL54" s="56"/>
      <c r="AM54" s="56"/>
      <c r="AN54" s="56"/>
      <c r="AO54" s="58"/>
      <c r="AP54" s="56"/>
      <c r="AQ54" s="56"/>
      <c r="AR54" s="56">
        <v>9.4</v>
      </c>
      <c r="AS54" s="56"/>
      <c r="AT54" s="56"/>
      <c r="AU54" s="56"/>
      <c r="AV54" s="56"/>
      <c r="AW54" s="56"/>
      <c r="AX54" s="56"/>
      <c r="AY54" s="56"/>
      <c r="AZ54" s="58"/>
      <c r="BA54" s="56"/>
      <c r="BB54" s="56"/>
      <c r="BC54" s="56"/>
      <c r="BD54" s="58"/>
      <c r="BE54" s="56"/>
      <c r="BF54" s="58"/>
      <c r="BG54" s="56"/>
      <c r="BH54" s="58"/>
      <c r="BI54" s="56"/>
      <c r="BJ54" s="58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8"/>
      <c r="BW54" s="56"/>
      <c r="BX54" s="56"/>
      <c r="BY54" s="56"/>
      <c r="BZ54" s="56"/>
      <c r="CA54" s="56"/>
      <c r="CB54" s="56"/>
      <c r="CC54" s="56"/>
      <c r="CD54" s="56"/>
      <c r="CE54" s="58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8"/>
      <c r="CV54" s="56"/>
      <c r="CW54" s="56"/>
      <c r="CX54" s="56"/>
      <c r="CY54" s="56"/>
      <c r="CZ54" s="56"/>
      <c r="DA54" s="56"/>
      <c r="DB54" s="61"/>
      <c r="DC54" s="56"/>
      <c r="DD54" s="56"/>
      <c r="DE54" s="56"/>
      <c r="DF54" s="56"/>
      <c r="DG54" s="56"/>
      <c r="DH54" s="56"/>
      <c r="DI54" s="56"/>
      <c r="DJ54" s="56"/>
      <c r="DK54" s="56"/>
    </row>
    <row r="55" spans="1:115" x14ac:dyDescent="0.25">
      <c r="A55" s="53">
        <v>45132</v>
      </c>
      <c r="B55" s="56">
        <v>44</v>
      </c>
      <c r="C55" s="82" t="s">
        <v>119</v>
      </c>
      <c r="D55" s="56" t="s">
        <v>157</v>
      </c>
      <c r="E55" s="56" t="s">
        <v>177</v>
      </c>
      <c r="F55" s="56" t="s">
        <v>121</v>
      </c>
      <c r="G55" s="88"/>
      <c r="H55" s="88"/>
      <c r="I55" s="64">
        <v>1875.76</v>
      </c>
      <c r="J55" s="64"/>
      <c r="K55" s="58"/>
      <c r="L55" s="59"/>
      <c r="M55" s="58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8"/>
      <c r="AC55" s="56"/>
      <c r="AD55" s="56"/>
      <c r="AE55" s="58"/>
      <c r="AF55" s="56"/>
      <c r="AG55" s="56"/>
      <c r="AH55" s="56"/>
      <c r="AI55" s="56">
        <v>1875.76</v>
      </c>
      <c r="AJ55" s="56"/>
      <c r="AK55" s="56"/>
      <c r="AL55" s="56"/>
      <c r="AM55" s="56"/>
      <c r="AN55" s="56"/>
      <c r="AO55" s="58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6"/>
      <c r="BB55" s="56"/>
      <c r="BC55" s="56"/>
      <c r="BD55" s="58"/>
      <c r="BE55" s="56"/>
      <c r="BF55" s="58"/>
      <c r="BG55" s="56"/>
      <c r="BH55" s="58"/>
      <c r="BI55" s="56"/>
      <c r="BJ55" s="58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8"/>
      <c r="BW55" s="56"/>
      <c r="BX55" s="56"/>
      <c r="BY55" s="56"/>
      <c r="BZ55" s="56"/>
      <c r="CA55" s="56"/>
      <c r="CB55" s="56"/>
      <c r="CC55" s="56"/>
      <c r="CD55" s="56"/>
      <c r="CE55" s="58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8"/>
      <c r="CV55" s="56"/>
      <c r="CW55" s="56"/>
      <c r="CX55" s="56"/>
      <c r="CY55" s="56"/>
      <c r="CZ55" s="56"/>
      <c r="DA55" s="56"/>
      <c r="DB55" s="61"/>
      <c r="DC55" s="56"/>
      <c r="DD55" s="56"/>
      <c r="DE55" s="56"/>
      <c r="DF55" s="56"/>
      <c r="DG55" s="56"/>
      <c r="DH55" s="56"/>
      <c r="DI55" s="56"/>
      <c r="DJ55" s="56"/>
      <c r="DK55" s="56"/>
    </row>
    <row r="56" spans="1:115" x14ac:dyDescent="0.25">
      <c r="A56" s="53">
        <v>45135</v>
      </c>
      <c r="B56" s="56">
        <v>54</v>
      </c>
      <c r="C56" s="82" t="s">
        <v>151</v>
      </c>
      <c r="D56" s="56" t="s">
        <v>152</v>
      </c>
      <c r="E56" s="56" t="s">
        <v>177</v>
      </c>
      <c r="F56" s="56" t="s">
        <v>153</v>
      </c>
      <c r="G56" s="88"/>
      <c r="H56" s="88"/>
      <c r="I56" s="64">
        <v>7</v>
      </c>
      <c r="J56" s="64"/>
      <c r="K56" s="58"/>
      <c r="L56" s="59"/>
      <c r="M56" s="5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8"/>
      <c r="AC56" s="56"/>
      <c r="AD56" s="56"/>
      <c r="AE56" s="58"/>
      <c r="AF56" s="56"/>
      <c r="AG56" s="56"/>
      <c r="AH56" s="56"/>
      <c r="AI56" s="56"/>
      <c r="AJ56" s="56"/>
      <c r="AK56" s="56"/>
      <c r="AL56" s="56"/>
      <c r="AM56" s="56"/>
      <c r="AN56" s="56"/>
      <c r="AO56" s="58"/>
      <c r="AP56" s="56"/>
      <c r="AQ56" s="56"/>
      <c r="AR56" s="56"/>
      <c r="AS56" s="56"/>
      <c r="AT56" s="56"/>
      <c r="AU56" s="56"/>
      <c r="AV56" s="56"/>
      <c r="AW56" s="56"/>
      <c r="AX56" s="56"/>
      <c r="AY56" s="56">
        <v>7</v>
      </c>
      <c r="AZ56" s="58"/>
      <c r="BA56" s="56"/>
      <c r="BB56" s="56"/>
      <c r="BC56" s="56"/>
      <c r="BD56" s="58"/>
      <c r="BE56" s="56"/>
      <c r="BF56" s="58"/>
      <c r="BG56" s="56"/>
      <c r="BH56" s="58"/>
      <c r="BI56" s="56"/>
      <c r="BJ56" s="58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8"/>
      <c r="BW56" s="56"/>
      <c r="BX56" s="56"/>
      <c r="BY56" s="56"/>
      <c r="BZ56" s="56"/>
      <c r="CA56" s="56"/>
      <c r="CB56" s="56"/>
      <c r="CC56" s="56"/>
      <c r="CD56" s="56"/>
      <c r="CE56" s="58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8"/>
      <c r="CV56" s="56"/>
      <c r="CW56" s="56"/>
      <c r="CX56" s="56"/>
      <c r="CY56" s="56"/>
      <c r="CZ56" s="56"/>
      <c r="DA56" s="56"/>
      <c r="DB56" s="61"/>
      <c r="DC56" s="56"/>
      <c r="DD56" s="56"/>
      <c r="DE56" s="56"/>
      <c r="DF56" s="56"/>
      <c r="DG56" s="56"/>
      <c r="DH56" s="56"/>
      <c r="DI56" s="56"/>
      <c r="DJ56" s="56"/>
      <c r="DK56" s="56"/>
    </row>
    <row r="57" spans="1:115" x14ac:dyDescent="0.25">
      <c r="A57" s="53">
        <v>45135</v>
      </c>
      <c r="B57" s="56">
        <v>45</v>
      </c>
      <c r="C57" s="89">
        <v>18760</v>
      </c>
      <c r="D57" s="56" t="s">
        <v>120</v>
      </c>
      <c r="E57" s="56" t="s">
        <v>177</v>
      </c>
      <c r="F57" s="56" t="s">
        <v>182</v>
      </c>
      <c r="G57" s="88"/>
      <c r="H57" s="88"/>
      <c r="I57" s="64">
        <v>250</v>
      </c>
      <c r="J57" s="64"/>
      <c r="K57" s="58"/>
      <c r="L57" s="59"/>
      <c r="M57" s="58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8"/>
      <c r="AC57" s="56"/>
      <c r="AD57" s="56"/>
      <c r="AE57" s="58"/>
      <c r="AF57" s="56"/>
      <c r="AG57" s="56"/>
      <c r="AH57" s="56"/>
      <c r="AI57" s="56"/>
      <c r="AJ57" s="56"/>
      <c r="AK57" s="56"/>
      <c r="AL57" s="56"/>
      <c r="AM57" s="56"/>
      <c r="AN57" s="56"/>
      <c r="AO57" s="58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8"/>
      <c r="BA57" s="56"/>
      <c r="BB57" s="56"/>
      <c r="BC57" s="56"/>
      <c r="BD57" s="58"/>
      <c r="BE57" s="56"/>
      <c r="BF57" s="58"/>
      <c r="BG57" s="56"/>
      <c r="BH57" s="58"/>
      <c r="BI57" s="56">
        <v>250</v>
      </c>
      <c r="BJ57" s="58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8"/>
      <c r="BW57" s="56"/>
      <c r="BX57" s="56"/>
      <c r="BY57" s="56"/>
      <c r="BZ57" s="56"/>
      <c r="CA57" s="56"/>
      <c r="CB57" s="56"/>
      <c r="CC57" s="56"/>
      <c r="CD57" s="56"/>
      <c r="CE57" s="58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8"/>
      <c r="CV57" s="56"/>
      <c r="CW57" s="56"/>
      <c r="CX57" s="56"/>
      <c r="CY57" s="56"/>
      <c r="CZ57" s="56"/>
      <c r="DA57" s="56"/>
      <c r="DB57" s="61"/>
      <c r="DC57" s="56"/>
      <c r="DD57" s="56"/>
      <c r="DE57" s="56"/>
      <c r="DF57" s="56"/>
      <c r="DG57" s="56"/>
      <c r="DH57" s="56"/>
      <c r="DI57" s="56"/>
      <c r="DJ57" s="56"/>
      <c r="DK57" s="56"/>
    </row>
    <row r="58" spans="1:115" x14ac:dyDescent="0.25">
      <c r="A58" s="53">
        <v>45135</v>
      </c>
      <c r="B58" s="56">
        <v>47</v>
      </c>
      <c r="C58" s="89">
        <v>18766</v>
      </c>
      <c r="D58" s="56" t="s">
        <v>120</v>
      </c>
      <c r="E58" s="56" t="s">
        <v>177</v>
      </c>
      <c r="F58" s="56" t="s">
        <v>183</v>
      </c>
      <c r="G58" s="88"/>
      <c r="H58" s="88"/>
      <c r="I58" s="64">
        <v>74.45</v>
      </c>
      <c r="J58" s="64"/>
      <c r="K58" s="58"/>
      <c r="L58" s="59">
        <v>12.41</v>
      </c>
      <c r="M58" s="58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8"/>
      <c r="AC58" s="56"/>
      <c r="AD58" s="56"/>
      <c r="AE58" s="58"/>
      <c r="AF58" s="56"/>
      <c r="AG58" s="56"/>
      <c r="AH58" s="56"/>
      <c r="AI58" s="56"/>
      <c r="AJ58" s="56"/>
      <c r="AK58" s="56"/>
      <c r="AL58" s="56"/>
      <c r="AM58" s="56"/>
      <c r="AN58" s="56"/>
      <c r="AO58" s="58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8"/>
      <c r="BA58" s="56"/>
      <c r="BB58" s="56"/>
      <c r="BC58" s="56"/>
      <c r="BD58" s="58"/>
      <c r="BE58" s="56"/>
      <c r="BF58" s="58"/>
      <c r="BG58" s="56"/>
      <c r="BH58" s="58"/>
      <c r="BI58" s="56"/>
      <c r="BJ58" s="58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8"/>
      <c r="BW58" s="56"/>
      <c r="BX58" s="56"/>
      <c r="BY58" s="56"/>
      <c r="BZ58" s="56"/>
      <c r="CA58" s="56"/>
      <c r="CB58" s="56">
        <v>62.04</v>
      </c>
      <c r="CC58" s="56"/>
      <c r="CD58" s="56"/>
      <c r="CE58" s="58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8"/>
      <c r="CV58" s="56"/>
      <c r="CW58" s="56"/>
      <c r="CX58" s="56"/>
      <c r="CY58" s="56"/>
      <c r="CZ58" s="56"/>
      <c r="DA58" s="56"/>
      <c r="DB58" s="61"/>
      <c r="DC58" s="56"/>
      <c r="DD58" s="56"/>
      <c r="DE58" s="56"/>
      <c r="DF58" s="56"/>
      <c r="DG58" s="56"/>
      <c r="DH58" s="56"/>
      <c r="DI58" s="56"/>
      <c r="DJ58" s="56"/>
      <c r="DK58" s="56"/>
    </row>
    <row r="59" spans="1:115" x14ac:dyDescent="0.25">
      <c r="A59" s="53">
        <v>45135</v>
      </c>
      <c r="B59" s="56">
        <v>50</v>
      </c>
      <c r="C59" s="87">
        <v>18763</v>
      </c>
      <c r="D59" s="56" t="s">
        <v>120</v>
      </c>
      <c r="E59" s="56" t="s">
        <v>177</v>
      </c>
      <c r="F59" s="56" t="s">
        <v>184</v>
      </c>
      <c r="G59" s="88"/>
      <c r="H59" s="88"/>
      <c r="I59" s="64">
        <v>6.29</v>
      </c>
      <c r="J59" s="64"/>
      <c r="K59" s="58"/>
      <c r="L59" s="59">
        <v>1.05</v>
      </c>
      <c r="M59" s="58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8"/>
      <c r="AC59" s="56"/>
      <c r="AD59" s="56"/>
      <c r="AE59" s="58"/>
      <c r="AF59" s="56"/>
      <c r="AG59" s="56"/>
      <c r="AH59" s="56"/>
      <c r="AI59" s="56"/>
      <c r="AJ59" s="56"/>
      <c r="AK59" s="56"/>
      <c r="AL59" s="56"/>
      <c r="AM59" s="56"/>
      <c r="AN59" s="56"/>
      <c r="AO59" s="58"/>
      <c r="AP59" s="56">
        <v>5.24</v>
      </c>
      <c r="AQ59" s="56"/>
      <c r="AR59" s="56"/>
      <c r="AS59" s="56"/>
      <c r="AT59" s="56"/>
      <c r="AU59" s="56"/>
      <c r="AV59" s="56"/>
      <c r="AW59" s="56"/>
      <c r="AX59" s="56"/>
      <c r="AY59" s="56"/>
      <c r="AZ59" s="58"/>
      <c r="BA59" s="56"/>
      <c r="BB59" s="56"/>
      <c r="BC59" s="56"/>
      <c r="BD59" s="58"/>
      <c r="BE59" s="56"/>
      <c r="BF59" s="58"/>
      <c r="BG59" s="56"/>
      <c r="BH59" s="58"/>
      <c r="BI59" s="56"/>
      <c r="BJ59" s="58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8"/>
      <c r="BW59" s="56"/>
      <c r="BX59" s="56"/>
      <c r="BY59" s="56"/>
      <c r="BZ59" s="56"/>
      <c r="CA59" s="56"/>
      <c r="CB59" s="56"/>
      <c r="CC59" s="56"/>
      <c r="CD59" s="56"/>
      <c r="CE59" s="58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8"/>
      <c r="CV59" s="56"/>
      <c r="CW59" s="56"/>
      <c r="CX59" s="56"/>
      <c r="CY59" s="56"/>
      <c r="CZ59" s="56"/>
      <c r="DA59" s="56"/>
      <c r="DB59" s="61"/>
      <c r="DC59" s="56"/>
      <c r="DD59" s="56"/>
      <c r="DE59" s="56"/>
      <c r="DF59" s="56"/>
      <c r="DG59" s="56"/>
      <c r="DH59" s="56"/>
      <c r="DI59" s="56"/>
      <c r="DJ59" s="56"/>
      <c r="DK59" s="56"/>
    </row>
    <row r="60" spans="1:115" x14ac:dyDescent="0.25">
      <c r="A60" s="53">
        <v>45135</v>
      </c>
      <c r="B60" s="56">
        <v>49</v>
      </c>
      <c r="C60" s="73" t="s">
        <v>185</v>
      </c>
      <c r="D60" s="56" t="s">
        <v>120</v>
      </c>
      <c r="E60" s="56" t="s">
        <v>177</v>
      </c>
      <c r="F60" s="56" t="s">
        <v>186</v>
      </c>
      <c r="G60" s="88"/>
      <c r="H60" s="88"/>
      <c r="I60" s="64">
        <v>60</v>
      </c>
      <c r="J60" s="64"/>
      <c r="K60" s="58"/>
      <c r="L60" s="59">
        <v>10</v>
      </c>
      <c r="M60" s="58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8"/>
      <c r="AC60" s="56"/>
      <c r="AD60" s="56"/>
      <c r="AE60" s="58"/>
      <c r="AF60" s="56"/>
      <c r="AG60" s="56"/>
      <c r="AH60" s="56"/>
      <c r="AI60" s="56"/>
      <c r="AJ60" s="56"/>
      <c r="AK60" s="56"/>
      <c r="AL60" s="56"/>
      <c r="AM60" s="56"/>
      <c r="AN60" s="56"/>
      <c r="AO60" s="58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8"/>
      <c r="BA60" s="56"/>
      <c r="BB60" s="56"/>
      <c r="BC60" s="56"/>
      <c r="BD60" s="58"/>
      <c r="BE60" s="56"/>
      <c r="BF60" s="58"/>
      <c r="BG60" s="56"/>
      <c r="BH60" s="58"/>
      <c r="BI60" s="56"/>
      <c r="BJ60" s="58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8"/>
      <c r="BW60" s="56">
        <v>50</v>
      </c>
      <c r="BX60" s="56"/>
      <c r="BY60" s="56"/>
      <c r="BZ60" s="56"/>
      <c r="CA60" s="56"/>
      <c r="CB60" s="56"/>
      <c r="CC60" s="56"/>
      <c r="CD60" s="56"/>
      <c r="CE60" s="58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8"/>
      <c r="CV60" s="56"/>
      <c r="CW60" s="56"/>
      <c r="CX60" s="56"/>
      <c r="CY60" s="56"/>
      <c r="CZ60" s="56"/>
      <c r="DA60" s="56"/>
      <c r="DB60" s="61"/>
      <c r="DC60" s="56"/>
      <c r="DD60" s="56"/>
      <c r="DE60" s="56"/>
      <c r="DF60" s="56"/>
      <c r="DG60" s="56"/>
      <c r="DH60" s="56"/>
      <c r="DI60" s="56"/>
      <c r="DJ60" s="56"/>
      <c r="DK60" s="56"/>
    </row>
    <row r="61" spans="1:115" x14ac:dyDescent="0.25">
      <c r="A61" s="53">
        <v>45138</v>
      </c>
      <c r="B61" s="56">
        <v>46</v>
      </c>
      <c r="C61" s="63" t="s">
        <v>156</v>
      </c>
      <c r="D61" s="56" t="s">
        <v>157</v>
      </c>
      <c r="E61" s="56" t="s">
        <v>177</v>
      </c>
      <c r="F61" s="56" t="s">
        <v>158</v>
      </c>
      <c r="G61" s="88"/>
      <c r="H61" s="88"/>
      <c r="I61" s="64">
        <v>14</v>
      </c>
      <c r="J61" s="64"/>
      <c r="K61" s="58"/>
      <c r="L61" s="59">
        <v>2.33</v>
      </c>
      <c r="M61" s="58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8"/>
      <c r="AC61" s="56"/>
      <c r="AD61" s="56"/>
      <c r="AE61" s="58"/>
      <c r="AF61" s="56"/>
      <c r="AG61" s="56"/>
      <c r="AH61" s="56"/>
      <c r="AI61" s="56"/>
      <c r="AJ61" s="56"/>
      <c r="AK61" s="56"/>
      <c r="AL61" s="56"/>
      <c r="AM61" s="56"/>
      <c r="AN61" s="56"/>
      <c r="AO61" s="58"/>
      <c r="AP61" s="56"/>
      <c r="AQ61" s="56"/>
      <c r="AR61" s="56"/>
      <c r="AS61" s="56"/>
      <c r="AT61" s="56">
        <v>11.67</v>
      </c>
      <c r="AU61" s="56"/>
      <c r="AV61" s="56"/>
      <c r="AW61" s="56"/>
      <c r="AX61" s="56"/>
      <c r="AY61" s="56"/>
      <c r="AZ61" s="58"/>
      <c r="BA61" s="56"/>
      <c r="BB61" s="56"/>
      <c r="BC61" s="56"/>
      <c r="BD61" s="58"/>
      <c r="BE61" s="56"/>
      <c r="BF61" s="58"/>
      <c r="BG61" s="56"/>
      <c r="BH61" s="58"/>
      <c r="BI61" s="56"/>
      <c r="BJ61" s="58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8"/>
      <c r="BW61" s="56"/>
      <c r="BX61" s="56"/>
      <c r="BY61" s="56"/>
      <c r="BZ61" s="56"/>
      <c r="CA61" s="56"/>
      <c r="CB61" s="56"/>
      <c r="CC61" s="56"/>
      <c r="CD61" s="56"/>
      <c r="CE61" s="58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8"/>
      <c r="CV61" s="56"/>
      <c r="CW61" s="56"/>
      <c r="CX61" s="56"/>
      <c r="CY61" s="56"/>
      <c r="CZ61" s="56"/>
      <c r="DA61" s="56"/>
      <c r="DB61" s="61"/>
      <c r="DC61" s="56"/>
      <c r="DD61" s="56"/>
      <c r="DE61" s="56"/>
      <c r="DF61" s="56"/>
      <c r="DG61" s="56"/>
      <c r="DH61" s="56"/>
      <c r="DI61" s="56"/>
      <c r="DJ61" s="56"/>
      <c r="DK61" s="56"/>
    </row>
    <row r="62" spans="1:115" x14ac:dyDescent="0.25">
      <c r="A62" s="53">
        <v>45138</v>
      </c>
      <c r="B62" s="56">
        <v>48</v>
      </c>
      <c r="C62" s="87">
        <v>18766</v>
      </c>
      <c r="D62" s="56" t="s">
        <v>120</v>
      </c>
      <c r="E62" s="56" t="s">
        <v>177</v>
      </c>
      <c r="F62" s="56" t="s">
        <v>187</v>
      </c>
      <c r="G62" s="88"/>
      <c r="H62" s="88"/>
      <c r="I62" s="64">
        <v>20.89</v>
      </c>
      <c r="J62" s="64"/>
      <c r="K62" s="58"/>
      <c r="L62" s="59">
        <v>3.48</v>
      </c>
      <c r="M62" s="58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8"/>
      <c r="AC62" s="56"/>
      <c r="AD62" s="56"/>
      <c r="AE62" s="58"/>
      <c r="AF62" s="56"/>
      <c r="AG62" s="56"/>
      <c r="AH62" s="56"/>
      <c r="AI62" s="56"/>
      <c r="AJ62" s="56"/>
      <c r="AK62" s="56"/>
      <c r="AL62" s="56"/>
      <c r="AM62" s="56"/>
      <c r="AN62" s="56"/>
      <c r="AO62" s="58"/>
      <c r="AP62" s="56">
        <v>17.41</v>
      </c>
      <c r="AQ62" s="56"/>
      <c r="AR62" s="56"/>
      <c r="AS62" s="56"/>
      <c r="AT62" s="56"/>
      <c r="AU62" s="56"/>
      <c r="AV62" s="56"/>
      <c r="AW62" s="56"/>
      <c r="AX62" s="56"/>
      <c r="AY62" s="56"/>
      <c r="AZ62" s="58"/>
      <c r="BA62" s="56"/>
      <c r="BB62" s="56"/>
      <c r="BC62" s="56"/>
      <c r="BD62" s="58"/>
      <c r="BE62" s="56"/>
      <c r="BF62" s="58"/>
      <c r="BG62" s="56"/>
      <c r="BH62" s="58"/>
      <c r="BI62" s="56"/>
      <c r="BJ62" s="58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8"/>
      <c r="BW62" s="56"/>
      <c r="BX62" s="56"/>
      <c r="BY62" s="56"/>
      <c r="BZ62" s="56"/>
      <c r="CA62" s="56"/>
      <c r="CB62" s="56"/>
      <c r="CC62" s="56"/>
      <c r="CD62" s="56"/>
      <c r="CE62" s="58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8"/>
      <c r="CV62" s="56"/>
      <c r="CW62" s="56"/>
      <c r="CX62" s="56"/>
      <c r="CY62" s="56"/>
      <c r="CZ62" s="56"/>
      <c r="DA62" s="56"/>
      <c r="DB62" s="61"/>
      <c r="DC62" s="56"/>
      <c r="DD62" s="56"/>
      <c r="DE62" s="56"/>
      <c r="DF62" s="56"/>
      <c r="DG62" s="56"/>
      <c r="DH62" s="56"/>
      <c r="DI62" s="56"/>
      <c r="DJ62" s="56"/>
      <c r="DK62" s="56"/>
    </row>
    <row r="63" spans="1:115" x14ac:dyDescent="0.25">
      <c r="A63" s="137" t="s">
        <v>188</v>
      </c>
      <c r="B63" s="137"/>
      <c r="C63" s="137"/>
      <c r="D63" s="137"/>
      <c r="E63" s="137"/>
      <c r="F63" s="138"/>
      <c r="G63" s="90">
        <f>H63+DD2+DI2+DK17+DK16+DK15+DK14</f>
        <v>177956.35</v>
      </c>
      <c r="H63" s="90">
        <f>H46+J63-I63</f>
        <v>121832.36000000003</v>
      </c>
      <c r="I63" s="91">
        <f>SUM(I47:I62)</f>
        <v>6997.24</v>
      </c>
      <c r="J63" s="79"/>
      <c r="K63" s="58"/>
      <c r="L63" s="80">
        <f>SUM(L47:L62)</f>
        <v>102.91</v>
      </c>
      <c r="M63" s="58"/>
      <c r="N63" s="92">
        <f t="shared" ref="N63:AA63" si="21">SUM(N47:N62)</f>
        <v>0</v>
      </c>
      <c r="O63" s="92">
        <f t="shared" si="21"/>
        <v>0</v>
      </c>
      <c r="P63" s="80">
        <f t="shared" si="21"/>
        <v>0</v>
      </c>
      <c r="Q63" s="80">
        <f t="shared" si="21"/>
        <v>0</v>
      </c>
      <c r="R63" s="80">
        <f t="shared" si="21"/>
        <v>0</v>
      </c>
      <c r="S63" s="80">
        <f t="shared" si="21"/>
        <v>0</v>
      </c>
      <c r="T63" s="80">
        <f t="shared" si="21"/>
        <v>0</v>
      </c>
      <c r="U63" s="80">
        <f t="shared" si="21"/>
        <v>0</v>
      </c>
      <c r="V63" s="80">
        <f t="shared" si="21"/>
        <v>0</v>
      </c>
      <c r="W63" s="80">
        <f t="shared" si="21"/>
        <v>0</v>
      </c>
      <c r="X63" s="80">
        <f t="shared" si="21"/>
        <v>0</v>
      </c>
      <c r="Y63" s="80">
        <f t="shared" si="21"/>
        <v>260.67</v>
      </c>
      <c r="Z63" s="80">
        <f t="shared" si="21"/>
        <v>0</v>
      </c>
      <c r="AA63" s="80">
        <f t="shared" si="21"/>
        <v>0</v>
      </c>
      <c r="AB63" s="58"/>
      <c r="AC63" s="80">
        <f>SUM(AC47:AC62)</f>
        <v>0</v>
      </c>
      <c r="AD63" s="80">
        <f>SUM(AD47:AD62)</f>
        <v>0</v>
      </c>
      <c r="AE63" s="58"/>
      <c r="AF63" s="80">
        <f t="shared" ref="AF63:AN63" si="22">SUM(AF47:AF62)</f>
        <v>837.35</v>
      </c>
      <c r="AG63" s="80">
        <f t="shared" si="22"/>
        <v>0</v>
      </c>
      <c r="AH63" s="92">
        <f t="shared" si="22"/>
        <v>0</v>
      </c>
      <c r="AI63" s="80">
        <f t="shared" si="22"/>
        <v>1875.76</v>
      </c>
      <c r="AJ63" s="80">
        <f t="shared" si="22"/>
        <v>0</v>
      </c>
      <c r="AK63" s="80">
        <f t="shared" si="22"/>
        <v>0</v>
      </c>
      <c r="AL63" s="80">
        <f t="shared" si="22"/>
        <v>0</v>
      </c>
      <c r="AM63" s="80">
        <f t="shared" si="22"/>
        <v>0</v>
      </c>
      <c r="AN63" s="80">
        <f t="shared" si="22"/>
        <v>0</v>
      </c>
      <c r="AO63" s="58"/>
      <c r="AP63" s="80">
        <f t="shared" ref="AP63:AY63" si="23">SUM(AP47:AP62)</f>
        <v>58.34</v>
      </c>
      <c r="AQ63" s="80">
        <f t="shared" si="23"/>
        <v>0</v>
      </c>
      <c r="AR63" s="80">
        <f t="shared" si="23"/>
        <v>71.8</v>
      </c>
      <c r="AS63" s="80">
        <f t="shared" si="23"/>
        <v>0</v>
      </c>
      <c r="AT63" s="80">
        <f t="shared" si="23"/>
        <v>11.67</v>
      </c>
      <c r="AU63" s="80">
        <f t="shared" si="23"/>
        <v>0</v>
      </c>
      <c r="AV63" s="80">
        <f t="shared" si="23"/>
        <v>0</v>
      </c>
      <c r="AW63" s="80">
        <f t="shared" si="23"/>
        <v>0</v>
      </c>
      <c r="AX63" s="80">
        <f t="shared" si="23"/>
        <v>0</v>
      </c>
      <c r="AY63" s="80">
        <f t="shared" si="23"/>
        <v>7</v>
      </c>
      <c r="AZ63" s="58"/>
      <c r="BA63" s="80">
        <f>SUM(BA47:BA62)</f>
        <v>0</v>
      </c>
      <c r="BB63" s="80">
        <f>SUM(BB47:BB62)</f>
        <v>0</v>
      </c>
      <c r="BC63" s="80">
        <f>SUM(BC47:BC62)</f>
        <v>0</v>
      </c>
      <c r="BD63" s="58"/>
      <c r="BE63" s="80">
        <f>SUM(BE47:BE62)</f>
        <v>0</v>
      </c>
      <c r="BF63" s="58"/>
      <c r="BG63" s="80">
        <f>SUM(BG47:BG62)</f>
        <v>0</v>
      </c>
      <c r="BH63" s="58"/>
      <c r="BI63" s="80">
        <f>SUM(BI47:BI62)</f>
        <v>250</v>
      </c>
      <c r="BJ63" s="58"/>
      <c r="BK63" s="80">
        <f t="shared" ref="BK63:BU63" si="24">SUM(BK47:BK62)</f>
        <v>0</v>
      </c>
      <c r="BL63" s="80">
        <f t="shared" si="24"/>
        <v>0</v>
      </c>
      <c r="BM63" s="80">
        <f t="shared" si="24"/>
        <v>0</v>
      </c>
      <c r="BN63" s="80">
        <f t="shared" si="24"/>
        <v>0</v>
      </c>
      <c r="BO63" s="80">
        <f t="shared" si="24"/>
        <v>0</v>
      </c>
      <c r="BP63" s="80">
        <f t="shared" si="24"/>
        <v>0</v>
      </c>
      <c r="BQ63" s="80">
        <f t="shared" si="24"/>
        <v>0</v>
      </c>
      <c r="BR63" s="80">
        <f t="shared" si="24"/>
        <v>0</v>
      </c>
      <c r="BS63" s="80">
        <f t="shared" si="24"/>
        <v>0</v>
      </c>
      <c r="BT63" s="80">
        <f t="shared" si="24"/>
        <v>0</v>
      </c>
      <c r="BU63" s="80">
        <f t="shared" si="24"/>
        <v>0</v>
      </c>
      <c r="BV63" s="58"/>
      <c r="BW63" s="80">
        <f t="shared" ref="BW63:CD63" si="25">SUM(BW47:BW62)</f>
        <v>50</v>
      </c>
      <c r="BX63" s="80">
        <f t="shared" si="25"/>
        <v>0</v>
      </c>
      <c r="BY63" s="80">
        <f t="shared" si="25"/>
        <v>0</v>
      </c>
      <c r="BZ63" s="80">
        <f t="shared" si="25"/>
        <v>0</v>
      </c>
      <c r="CA63" s="80">
        <f t="shared" si="25"/>
        <v>0</v>
      </c>
      <c r="CB63" s="80">
        <f t="shared" si="25"/>
        <v>62.04</v>
      </c>
      <c r="CC63" s="80">
        <f t="shared" si="25"/>
        <v>0</v>
      </c>
      <c r="CD63" s="80">
        <f t="shared" si="25"/>
        <v>0</v>
      </c>
      <c r="CE63" s="58"/>
      <c r="CF63" s="80">
        <f t="shared" ref="CF63:CT63" si="26">SUM(CF47:CF62)</f>
        <v>0</v>
      </c>
      <c r="CG63" s="80">
        <f t="shared" si="26"/>
        <v>0</v>
      </c>
      <c r="CH63" s="80">
        <f t="shared" si="26"/>
        <v>0</v>
      </c>
      <c r="CI63" s="80">
        <f t="shared" si="26"/>
        <v>0</v>
      </c>
      <c r="CJ63" s="80">
        <f t="shared" si="26"/>
        <v>0</v>
      </c>
      <c r="CK63" s="80">
        <f t="shared" si="26"/>
        <v>0</v>
      </c>
      <c r="CL63" s="80">
        <f t="shared" si="26"/>
        <v>0</v>
      </c>
      <c r="CM63" s="80">
        <f t="shared" si="26"/>
        <v>0</v>
      </c>
      <c r="CN63" s="80">
        <f t="shared" si="26"/>
        <v>0</v>
      </c>
      <c r="CO63" s="80">
        <f t="shared" si="26"/>
        <v>0</v>
      </c>
      <c r="CP63" s="80">
        <f t="shared" si="26"/>
        <v>0</v>
      </c>
      <c r="CQ63" s="80">
        <f t="shared" si="26"/>
        <v>0</v>
      </c>
      <c r="CR63" s="80">
        <f t="shared" si="26"/>
        <v>0</v>
      </c>
      <c r="CS63" s="80">
        <f t="shared" si="26"/>
        <v>0</v>
      </c>
      <c r="CT63" s="80">
        <f t="shared" si="26"/>
        <v>0</v>
      </c>
      <c r="CU63" s="58"/>
      <c r="CV63" s="80">
        <f t="shared" ref="CV63:DA63" si="27">SUM(CV47:CV62)</f>
        <v>0</v>
      </c>
      <c r="CW63" s="80">
        <f t="shared" si="27"/>
        <v>0</v>
      </c>
      <c r="CX63" s="80">
        <f t="shared" si="27"/>
        <v>3391.7</v>
      </c>
      <c r="CY63" s="80">
        <f t="shared" si="27"/>
        <v>0</v>
      </c>
      <c r="CZ63" s="80">
        <f t="shared" si="27"/>
        <v>0</v>
      </c>
      <c r="DA63" s="80">
        <f t="shared" si="27"/>
        <v>18</v>
      </c>
      <c r="DB63" s="61"/>
      <c r="DC63" s="56"/>
      <c r="DD63" s="56"/>
      <c r="DE63" s="56"/>
      <c r="DF63" s="56"/>
      <c r="DG63" s="56"/>
      <c r="DH63" s="56"/>
      <c r="DI63" s="56"/>
      <c r="DJ63" s="56"/>
      <c r="DK63" s="56"/>
    </row>
    <row r="64" spans="1:115" x14ac:dyDescent="0.25">
      <c r="A64" s="98">
        <v>45145</v>
      </c>
      <c r="B64" s="111">
        <v>51</v>
      </c>
      <c r="C64" s="63" t="s">
        <v>189</v>
      </c>
      <c r="D64" s="99" t="s">
        <v>120</v>
      </c>
      <c r="E64" s="100" t="s">
        <v>177</v>
      </c>
      <c r="F64" s="135" t="s">
        <v>249</v>
      </c>
      <c r="G64" s="93"/>
      <c r="H64" s="93"/>
      <c r="I64" s="94">
        <v>1224</v>
      </c>
      <c r="J64" s="84">
        <v>0</v>
      </c>
      <c r="K64" s="58"/>
      <c r="L64" s="59"/>
      <c r="M64" s="58"/>
      <c r="N64" s="95"/>
      <c r="O64" s="96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58"/>
      <c r="AC64" s="84"/>
      <c r="AD64" s="84"/>
      <c r="AE64" s="58"/>
      <c r="AG64" s="84"/>
      <c r="AH64" s="97">
        <v>1224</v>
      </c>
      <c r="AI64" s="84"/>
      <c r="AJ64" s="84"/>
      <c r="AK64" s="84"/>
      <c r="AL64" s="84"/>
      <c r="AM64" s="84"/>
      <c r="AN64" s="84"/>
      <c r="AO64" s="58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58"/>
      <c r="BA64" s="84"/>
      <c r="BB64" s="84"/>
      <c r="BC64" s="84"/>
      <c r="BD64" s="58"/>
      <c r="BE64" s="84"/>
      <c r="BF64" s="58"/>
      <c r="BG64" s="84"/>
      <c r="BH64" s="58"/>
      <c r="BI64" s="84"/>
      <c r="BJ64" s="58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58"/>
      <c r="BW64" s="84"/>
      <c r="BX64" s="84"/>
      <c r="BY64" s="84"/>
      <c r="BZ64" s="84"/>
      <c r="CA64" s="84"/>
      <c r="CB64" s="84"/>
      <c r="CC64" s="84"/>
      <c r="CD64" s="84"/>
      <c r="CE64" s="58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58"/>
      <c r="CV64" s="84"/>
      <c r="CW64" s="84"/>
      <c r="CX64" s="84"/>
      <c r="CY64" s="84"/>
      <c r="CZ64" s="84"/>
      <c r="DA64" s="84"/>
      <c r="DB64" s="61"/>
      <c r="DC64" s="56"/>
      <c r="DD64" s="56"/>
      <c r="DE64" s="56"/>
      <c r="DF64" s="56"/>
      <c r="DG64" s="56"/>
      <c r="DH64" s="56"/>
      <c r="DI64" s="56"/>
      <c r="DJ64" s="56"/>
      <c r="DK64" s="56"/>
    </row>
    <row r="65" spans="1:115" x14ac:dyDescent="0.25">
      <c r="A65" s="98">
        <v>45145</v>
      </c>
      <c r="B65" s="71">
        <v>52</v>
      </c>
      <c r="C65" s="63" t="s">
        <v>123</v>
      </c>
      <c r="D65" s="99" t="s">
        <v>120</v>
      </c>
      <c r="E65" s="100" t="s">
        <v>177</v>
      </c>
      <c r="F65" s="135" t="s">
        <v>249</v>
      </c>
      <c r="G65" s="93"/>
      <c r="H65" s="93"/>
      <c r="I65" s="101">
        <v>989.71</v>
      </c>
      <c r="J65" s="84"/>
      <c r="K65" s="58"/>
      <c r="L65" s="59"/>
      <c r="M65" s="58"/>
      <c r="N65" s="102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58"/>
      <c r="AC65" s="84"/>
      <c r="AD65" s="84"/>
      <c r="AE65" s="58"/>
      <c r="AF65" s="103">
        <v>989.71</v>
      </c>
      <c r="AG65" s="84"/>
      <c r="AH65" s="84"/>
      <c r="AI65" s="84"/>
      <c r="AJ65" s="84"/>
      <c r="AK65" s="84"/>
      <c r="AL65" s="84"/>
      <c r="AM65" s="84"/>
      <c r="AN65" s="84"/>
      <c r="AO65" s="58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58"/>
      <c r="BA65" s="84"/>
      <c r="BB65" s="84"/>
      <c r="BC65" s="84"/>
      <c r="BD65" s="58"/>
      <c r="BE65" s="84"/>
      <c r="BF65" s="58"/>
      <c r="BG65" s="84"/>
      <c r="BH65" s="58"/>
      <c r="BI65" s="84"/>
      <c r="BJ65" s="58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58"/>
      <c r="BW65" s="84"/>
      <c r="BX65" s="84"/>
      <c r="BY65" s="84"/>
      <c r="BZ65" s="84"/>
      <c r="CA65" s="84"/>
      <c r="CB65" s="84"/>
      <c r="CC65" s="84"/>
      <c r="CD65" s="84"/>
      <c r="CE65" s="58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58"/>
      <c r="CV65" s="84"/>
      <c r="CW65" s="84"/>
      <c r="CX65" s="84"/>
      <c r="CY65" s="84"/>
      <c r="CZ65" s="84"/>
      <c r="DA65" s="84"/>
      <c r="DB65" s="61"/>
      <c r="DC65" s="56"/>
      <c r="DD65" s="56"/>
      <c r="DE65" s="56"/>
      <c r="DF65" s="56"/>
      <c r="DG65" s="56"/>
      <c r="DH65" s="56"/>
      <c r="DI65" s="56"/>
      <c r="DJ65" s="56"/>
      <c r="DK65" s="56"/>
    </row>
    <row r="66" spans="1:115" x14ac:dyDescent="0.25">
      <c r="A66" s="98">
        <v>45145</v>
      </c>
      <c r="B66" s="71">
        <v>53</v>
      </c>
      <c r="C66" s="104" t="s">
        <v>190</v>
      </c>
      <c r="D66" s="87" t="s">
        <v>120</v>
      </c>
      <c r="E66" s="83" t="s">
        <v>177</v>
      </c>
      <c r="F66" s="56" t="s">
        <v>173</v>
      </c>
      <c r="G66" s="93"/>
      <c r="H66" s="93"/>
      <c r="I66" s="101">
        <v>22.5</v>
      </c>
      <c r="J66" s="84"/>
      <c r="K66" s="58"/>
      <c r="L66" s="59"/>
      <c r="M66" s="58"/>
      <c r="N66" s="102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58"/>
      <c r="AC66" s="84"/>
      <c r="AD66" s="84"/>
      <c r="AE66" s="58"/>
      <c r="AF66" s="84"/>
      <c r="AG66" s="84"/>
      <c r="AH66" s="84"/>
      <c r="AI66" s="84"/>
      <c r="AJ66" s="84"/>
      <c r="AK66" s="84"/>
      <c r="AL66" s="84"/>
      <c r="AM66" s="84"/>
      <c r="AN66" s="84"/>
      <c r="AO66" s="58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58"/>
      <c r="BA66" s="84"/>
      <c r="BB66" s="84"/>
      <c r="BC66" s="84"/>
      <c r="BD66" s="58"/>
      <c r="BE66" s="84"/>
      <c r="BF66" s="58"/>
      <c r="BG66" s="84"/>
      <c r="BH66" s="58"/>
      <c r="BI66" s="84"/>
      <c r="BJ66" s="58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58"/>
      <c r="BW66" s="84"/>
      <c r="BX66" s="84"/>
      <c r="BY66" s="84"/>
      <c r="BZ66" s="84"/>
      <c r="CA66" s="84"/>
      <c r="CB66" s="84"/>
      <c r="CC66" s="84"/>
      <c r="CD66" s="84"/>
      <c r="CE66" s="58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58"/>
      <c r="CV66" s="84"/>
      <c r="CW66" s="84"/>
      <c r="CX66" s="84"/>
      <c r="CY66" s="84"/>
      <c r="CZ66" s="84"/>
      <c r="DA66" s="84">
        <v>22.5</v>
      </c>
      <c r="DB66" s="61"/>
      <c r="DC66" s="56"/>
      <c r="DD66" s="56"/>
      <c r="DE66" s="56"/>
      <c r="DF66" s="56"/>
      <c r="DG66" s="56"/>
      <c r="DH66" s="56"/>
      <c r="DI66" s="56"/>
      <c r="DJ66" s="56"/>
      <c r="DK66" s="56"/>
    </row>
    <row r="67" spans="1:115" x14ac:dyDescent="0.25">
      <c r="A67" s="105">
        <v>45153</v>
      </c>
      <c r="B67" s="71">
        <v>55</v>
      </c>
      <c r="C67" s="63" t="s">
        <v>141</v>
      </c>
      <c r="D67" s="56" t="s">
        <v>142</v>
      </c>
      <c r="E67" s="56" t="s">
        <v>177</v>
      </c>
      <c r="F67" s="56" t="s">
        <v>143</v>
      </c>
      <c r="G67" s="88"/>
      <c r="H67" s="88"/>
      <c r="I67" s="64">
        <v>312.8</v>
      </c>
      <c r="J67" s="64"/>
      <c r="K67" s="58"/>
      <c r="L67" s="59">
        <v>52.13</v>
      </c>
      <c r="M67" s="58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>
        <v>260.67</v>
      </c>
      <c r="Z67" s="84"/>
      <c r="AA67" s="84"/>
      <c r="AB67" s="58"/>
      <c r="AC67" s="84"/>
      <c r="AD67" s="84"/>
      <c r="AE67" s="58"/>
      <c r="AF67" s="84"/>
      <c r="AG67" s="84"/>
      <c r="AH67" s="84"/>
      <c r="AI67" s="84"/>
      <c r="AJ67" s="84"/>
      <c r="AK67" s="84"/>
      <c r="AL67" s="84"/>
      <c r="AM67" s="84"/>
      <c r="AN67" s="84"/>
      <c r="AO67" s="58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58"/>
      <c r="BA67" s="84"/>
      <c r="BB67" s="84"/>
      <c r="BC67" s="84"/>
      <c r="BD67" s="58"/>
      <c r="BE67" s="84"/>
      <c r="BF67" s="58"/>
      <c r="BG67" s="84"/>
      <c r="BH67" s="58"/>
      <c r="BI67" s="84"/>
      <c r="BJ67" s="58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58"/>
      <c r="BW67" s="84"/>
      <c r="BX67" s="84"/>
      <c r="BY67" s="84"/>
      <c r="BZ67" s="84"/>
      <c r="CA67" s="84"/>
      <c r="CB67" s="84"/>
      <c r="CC67" s="84"/>
      <c r="CD67" s="84"/>
      <c r="CE67" s="58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58"/>
      <c r="CV67" s="84"/>
      <c r="CW67" s="84"/>
      <c r="CX67" s="84"/>
      <c r="CY67" s="84"/>
      <c r="CZ67" s="84"/>
      <c r="DA67" s="84"/>
      <c r="DB67" s="61"/>
      <c r="DC67" s="56"/>
      <c r="DD67" s="56"/>
      <c r="DE67" s="56"/>
      <c r="DF67" s="56"/>
      <c r="DG67" s="56"/>
      <c r="DH67" s="56"/>
      <c r="DI67" s="56"/>
      <c r="DJ67" s="56"/>
      <c r="DK67" s="56"/>
    </row>
    <row r="68" spans="1:115" x14ac:dyDescent="0.25">
      <c r="A68" s="105">
        <v>45153</v>
      </c>
      <c r="B68" s="71">
        <v>56</v>
      </c>
      <c r="C68" s="63" t="s">
        <v>144</v>
      </c>
      <c r="D68" s="56" t="s">
        <v>131</v>
      </c>
      <c r="E68" s="100" t="s">
        <v>177</v>
      </c>
      <c r="F68" s="56" t="s">
        <v>145</v>
      </c>
      <c r="G68" s="88"/>
      <c r="H68" s="88"/>
      <c r="I68" s="64">
        <v>64.8</v>
      </c>
      <c r="J68" s="64"/>
      <c r="K68" s="58"/>
      <c r="L68" s="59">
        <v>10.8</v>
      </c>
      <c r="M68" s="58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8"/>
      <c r="AC68" s="56"/>
      <c r="AD68" s="56"/>
      <c r="AE68" s="58"/>
      <c r="AF68" s="56"/>
      <c r="AG68" s="56"/>
      <c r="AH68" s="56"/>
      <c r="AI68" s="56"/>
      <c r="AJ68" s="56"/>
      <c r="AK68" s="56"/>
      <c r="AL68" s="56"/>
      <c r="AM68" s="56"/>
      <c r="AN68" s="56"/>
      <c r="AO68" s="58"/>
      <c r="AP68" s="56"/>
      <c r="AQ68" s="56"/>
      <c r="AR68" s="56">
        <v>54</v>
      </c>
      <c r="AS68" s="84"/>
      <c r="AT68" s="84"/>
      <c r="AU68" s="84"/>
      <c r="AV68" s="84"/>
      <c r="AW68" s="84"/>
      <c r="AX68" s="84"/>
      <c r="AY68" s="84"/>
      <c r="AZ68" s="58"/>
      <c r="BA68" s="84"/>
      <c r="BB68" s="84"/>
      <c r="BC68" s="84"/>
      <c r="BD68" s="58"/>
      <c r="BE68" s="84"/>
      <c r="BF68" s="58"/>
      <c r="BG68" s="84"/>
      <c r="BH68" s="58"/>
      <c r="BI68" s="84"/>
      <c r="BJ68" s="58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58"/>
      <c r="BW68" s="84"/>
      <c r="BX68" s="84"/>
      <c r="BY68" s="84"/>
      <c r="BZ68" s="84"/>
      <c r="CA68" s="84"/>
      <c r="CB68" s="84"/>
      <c r="CC68" s="84"/>
      <c r="CD68" s="84"/>
      <c r="CE68" s="58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58"/>
      <c r="CV68" s="84"/>
      <c r="CW68" s="84"/>
      <c r="CX68" s="84"/>
      <c r="CY68" s="84"/>
      <c r="CZ68" s="84"/>
      <c r="DA68" s="84"/>
      <c r="DB68" s="61"/>
      <c r="DC68" s="56"/>
      <c r="DD68" s="56"/>
      <c r="DE68" s="56"/>
      <c r="DF68" s="56"/>
      <c r="DG68" s="56"/>
      <c r="DH68" s="56"/>
      <c r="DI68" s="56"/>
      <c r="DJ68" s="56"/>
      <c r="DK68" s="56"/>
    </row>
    <row r="69" spans="1:115" x14ac:dyDescent="0.25">
      <c r="A69" s="105">
        <v>45154</v>
      </c>
      <c r="B69" s="71">
        <v>57</v>
      </c>
      <c r="C69" s="63" t="s">
        <v>144</v>
      </c>
      <c r="D69" s="56" t="s">
        <v>131</v>
      </c>
      <c r="E69" s="100" t="s">
        <v>177</v>
      </c>
      <c r="F69" s="56" t="s">
        <v>146</v>
      </c>
      <c r="G69" s="88"/>
      <c r="H69" s="88"/>
      <c r="I69" s="64">
        <v>11.28</v>
      </c>
      <c r="J69" s="64"/>
      <c r="K69" s="58"/>
      <c r="L69" s="59">
        <v>1.88</v>
      </c>
      <c r="M69" s="58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8"/>
      <c r="AC69" s="56"/>
      <c r="AD69" s="56"/>
      <c r="AE69" s="58"/>
      <c r="AF69" s="56"/>
      <c r="AG69" s="56"/>
      <c r="AH69" s="56"/>
      <c r="AI69" s="56"/>
      <c r="AJ69" s="56"/>
      <c r="AK69" s="56"/>
      <c r="AL69" s="56"/>
      <c r="AM69" s="56"/>
      <c r="AN69" s="56"/>
      <c r="AO69" s="58"/>
      <c r="AP69" s="56"/>
      <c r="AQ69" s="56"/>
      <c r="AR69" s="56">
        <v>9.4</v>
      </c>
      <c r="AS69" s="84"/>
      <c r="AT69" s="84"/>
      <c r="AU69" s="84"/>
      <c r="AV69" s="84"/>
      <c r="AW69" s="84"/>
      <c r="AX69" s="84"/>
      <c r="AY69" s="84"/>
      <c r="AZ69" s="58"/>
      <c r="BA69" s="84"/>
      <c r="BB69" s="84"/>
      <c r="BC69" s="84"/>
      <c r="BD69" s="58"/>
      <c r="BE69" s="84"/>
      <c r="BF69" s="58"/>
      <c r="BG69" s="84"/>
      <c r="BH69" s="58"/>
      <c r="BI69" s="84"/>
      <c r="BJ69" s="58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58"/>
      <c r="BW69" s="84"/>
      <c r="BX69" s="84"/>
      <c r="BY69" s="84"/>
      <c r="BZ69" s="84"/>
      <c r="CA69" s="84"/>
      <c r="CB69" s="84"/>
      <c r="CC69" s="84"/>
      <c r="CD69" s="84"/>
      <c r="CE69" s="58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58"/>
      <c r="CV69" s="84"/>
      <c r="CW69" s="84"/>
      <c r="CX69" s="84"/>
      <c r="CY69" s="84"/>
      <c r="CZ69" s="84"/>
      <c r="DA69" s="84"/>
      <c r="DB69" s="61"/>
      <c r="DC69" s="56"/>
      <c r="DD69" s="56"/>
      <c r="DE69" s="56"/>
      <c r="DF69" s="56"/>
      <c r="DG69" s="56"/>
      <c r="DH69" s="56"/>
      <c r="DI69" s="56"/>
      <c r="DJ69" s="56"/>
      <c r="DK69" s="56"/>
    </row>
    <row r="70" spans="1:115" x14ac:dyDescent="0.25">
      <c r="A70" s="105">
        <v>45167</v>
      </c>
      <c r="B70" s="71">
        <v>63</v>
      </c>
      <c r="C70" s="63" t="s">
        <v>151</v>
      </c>
      <c r="D70" s="56" t="s">
        <v>152</v>
      </c>
      <c r="E70" s="83" t="s">
        <v>177</v>
      </c>
      <c r="F70" s="56" t="s">
        <v>153</v>
      </c>
      <c r="G70" s="88"/>
      <c r="H70" s="88"/>
      <c r="I70" s="64">
        <v>7</v>
      </c>
      <c r="J70" s="67"/>
      <c r="K70" s="58"/>
      <c r="L70" s="59"/>
      <c r="M70" s="5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8"/>
      <c r="AC70" s="56"/>
      <c r="AD70" s="56"/>
      <c r="AE70" s="58"/>
      <c r="AF70" s="56"/>
      <c r="AG70" s="56"/>
      <c r="AH70" s="56"/>
      <c r="AI70" s="56"/>
      <c r="AJ70" s="56"/>
      <c r="AK70" s="56"/>
      <c r="AL70" s="56"/>
      <c r="AM70" s="56"/>
      <c r="AN70" s="56"/>
      <c r="AO70" s="58"/>
      <c r="AP70" s="56"/>
      <c r="AQ70" s="56"/>
      <c r="AR70" s="56"/>
      <c r="AS70" s="84"/>
      <c r="AT70" s="84"/>
      <c r="AU70" s="84"/>
      <c r="AV70" s="84"/>
      <c r="AW70" s="84"/>
      <c r="AX70" s="84"/>
      <c r="AY70" s="84">
        <v>7</v>
      </c>
      <c r="AZ70" s="58"/>
      <c r="BA70" s="84"/>
      <c r="BB70" s="84"/>
      <c r="BC70" s="84"/>
      <c r="BD70" s="58"/>
      <c r="BE70" s="84"/>
      <c r="BF70" s="58"/>
      <c r="BG70" s="84"/>
      <c r="BH70" s="58"/>
      <c r="BI70" s="84"/>
      <c r="BJ70" s="58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58"/>
      <c r="BW70" s="84"/>
      <c r="BX70" s="84"/>
      <c r="BY70" s="84"/>
      <c r="BZ70" s="84"/>
      <c r="CA70" s="84"/>
      <c r="CB70" s="84"/>
      <c r="CC70" s="84"/>
      <c r="CD70" s="84"/>
      <c r="CE70" s="58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58"/>
      <c r="CV70" s="84"/>
      <c r="CW70" s="84"/>
      <c r="CX70" s="84"/>
      <c r="CY70" s="84"/>
      <c r="CZ70" s="84"/>
      <c r="DA70" s="84"/>
      <c r="DB70" s="61"/>
      <c r="DC70" s="56"/>
      <c r="DD70" s="56"/>
      <c r="DE70" s="56"/>
      <c r="DF70" s="56"/>
      <c r="DG70" s="56"/>
      <c r="DH70" s="56"/>
      <c r="DI70" s="56"/>
      <c r="DJ70" s="56"/>
      <c r="DK70" s="56"/>
    </row>
    <row r="71" spans="1:115" x14ac:dyDescent="0.25">
      <c r="A71" s="105">
        <v>45169</v>
      </c>
      <c r="B71" s="71">
        <v>64</v>
      </c>
      <c r="C71" s="63" t="s">
        <v>156</v>
      </c>
      <c r="D71" s="87" t="s">
        <v>157</v>
      </c>
      <c r="E71" s="56" t="s">
        <v>177</v>
      </c>
      <c r="F71" s="56" t="s">
        <v>158</v>
      </c>
      <c r="G71" s="88"/>
      <c r="H71" s="88"/>
      <c r="I71" s="64">
        <v>14</v>
      </c>
      <c r="J71" s="67"/>
      <c r="K71" s="58"/>
      <c r="L71" s="59">
        <v>2.33</v>
      </c>
      <c r="M71" s="5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8"/>
      <c r="AC71" s="56"/>
      <c r="AD71" s="56"/>
      <c r="AE71" s="58"/>
      <c r="AF71" s="56"/>
      <c r="AG71" s="56"/>
      <c r="AH71" s="56"/>
      <c r="AI71" s="56"/>
      <c r="AJ71" s="56"/>
      <c r="AK71" s="56"/>
      <c r="AL71" s="56"/>
      <c r="AM71" s="56"/>
      <c r="AN71" s="56"/>
      <c r="AO71" s="58"/>
      <c r="AP71" s="56"/>
      <c r="AQ71" s="56"/>
      <c r="AR71" s="56"/>
      <c r="AS71" s="56"/>
      <c r="AT71" s="56">
        <v>11.67</v>
      </c>
      <c r="AU71" s="84"/>
      <c r="AV71" s="84"/>
      <c r="AW71" s="84"/>
      <c r="AX71" s="84"/>
      <c r="AY71" s="84"/>
      <c r="AZ71" s="58"/>
      <c r="BA71" s="84"/>
      <c r="BB71" s="84"/>
      <c r="BC71" s="84"/>
      <c r="BD71" s="58"/>
      <c r="BE71" s="84"/>
      <c r="BF71" s="58"/>
      <c r="BG71" s="84"/>
      <c r="BH71" s="58"/>
      <c r="BI71" s="84"/>
      <c r="BJ71" s="58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58"/>
      <c r="BW71" s="84"/>
      <c r="BX71" s="84"/>
      <c r="BY71" s="84"/>
      <c r="BZ71" s="84"/>
      <c r="CA71" s="84"/>
      <c r="CB71" s="84"/>
      <c r="CC71" s="84"/>
      <c r="CD71" s="84"/>
      <c r="CE71" s="58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58"/>
      <c r="CV71" s="84"/>
      <c r="CW71" s="84"/>
      <c r="CX71" s="84"/>
      <c r="CY71" s="84"/>
      <c r="CZ71" s="84"/>
      <c r="DA71" s="84"/>
      <c r="DB71" s="61"/>
      <c r="DC71" s="56"/>
      <c r="DD71" s="56"/>
      <c r="DE71" s="56"/>
      <c r="DF71" s="56"/>
      <c r="DG71" s="56"/>
      <c r="DH71" s="56"/>
      <c r="DI71" s="56"/>
      <c r="DJ71" s="56"/>
      <c r="DK71" s="56"/>
    </row>
    <row r="72" spans="1:115" x14ac:dyDescent="0.25">
      <c r="A72" s="137" t="s">
        <v>191</v>
      </c>
      <c r="B72" s="137"/>
      <c r="C72" s="137"/>
      <c r="D72" s="137"/>
      <c r="E72" s="137"/>
      <c r="F72" s="138"/>
      <c r="G72" s="90">
        <f>H72+DD2+DI2+DK17+DK16+DK15+DK14+DK13</f>
        <v>175347.93000000002</v>
      </c>
      <c r="H72" s="90">
        <f>H63+J72-I72</f>
        <v>119186.27000000003</v>
      </c>
      <c r="I72" s="106">
        <f>SUM(I64:I71)</f>
        <v>2646.0900000000006</v>
      </c>
      <c r="J72" s="79">
        <f>SUM(J64:J71)</f>
        <v>0</v>
      </c>
      <c r="K72" s="58"/>
      <c r="L72" s="80">
        <f>SUM(L64:L71)</f>
        <v>67.14</v>
      </c>
      <c r="M72" s="58"/>
      <c r="N72" s="107">
        <f t="shared" ref="N72:AA72" si="28">SUM(N64:N71)</f>
        <v>0</v>
      </c>
      <c r="O72" s="80">
        <f t="shared" si="28"/>
        <v>0</v>
      </c>
      <c r="P72" s="80">
        <f t="shared" si="28"/>
        <v>0</v>
      </c>
      <c r="Q72" s="80">
        <f t="shared" si="28"/>
        <v>0</v>
      </c>
      <c r="R72" s="80">
        <f t="shared" si="28"/>
        <v>0</v>
      </c>
      <c r="S72" s="80">
        <f t="shared" si="28"/>
        <v>0</v>
      </c>
      <c r="T72" s="80">
        <f t="shared" si="28"/>
        <v>0</v>
      </c>
      <c r="U72" s="80">
        <f t="shared" si="28"/>
        <v>0</v>
      </c>
      <c r="V72" s="80">
        <f t="shared" si="28"/>
        <v>0</v>
      </c>
      <c r="W72" s="80">
        <f t="shared" si="28"/>
        <v>0</v>
      </c>
      <c r="X72" s="80">
        <f t="shared" si="28"/>
        <v>0</v>
      </c>
      <c r="Y72" s="80">
        <f t="shared" si="28"/>
        <v>260.67</v>
      </c>
      <c r="Z72" s="80">
        <f t="shared" si="28"/>
        <v>0</v>
      </c>
      <c r="AA72" s="80">
        <f t="shared" si="28"/>
        <v>0</v>
      </c>
      <c r="AB72" s="58"/>
      <c r="AC72" s="80">
        <f>SUM(AC64:AC71)</f>
        <v>0</v>
      </c>
      <c r="AD72" s="80">
        <f>SUM(AD64:AD71)</f>
        <v>0</v>
      </c>
      <c r="AE72" s="58"/>
      <c r="AF72" s="80">
        <f t="shared" ref="AF72:AN72" si="29">SUM(AF64:AF71)</f>
        <v>989.71</v>
      </c>
      <c r="AG72" s="80">
        <f t="shared" si="29"/>
        <v>0</v>
      </c>
      <c r="AH72" s="108">
        <f t="shared" si="29"/>
        <v>1224</v>
      </c>
      <c r="AI72" s="80">
        <f t="shared" si="29"/>
        <v>0</v>
      </c>
      <c r="AJ72" s="80">
        <f t="shared" si="29"/>
        <v>0</v>
      </c>
      <c r="AK72" s="80">
        <f t="shared" si="29"/>
        <v>0</v>
      </c>
      <c r="AL72" s="80">
        <f t="shared" si="29"/>
        <v>0</v>
      </c>
      <c r="AM72" s="80">
        <f t="shared" si="29"/>
        <v>0</v>
      </c>
      <c r="AN72" s="80">
        <f t="shared" si="29"/>
        <v>0</v>
      </c>
      <c r="AO72" s="58"/>
      <c r="AP72" s="80">
        <f t="shared" ref="AP72:AY72" si="30">SUM(AP64:AP71)</f>
        <v>0</v>
      </c>
      <c r="AQ72" s="80">
        <f t="shared" si="30"/>
        <v>0</v>
      </c>
      <c r="AR72" s="80">
        <f t="shared" si="30"/>
        <v>63.4</v>
      </c>
      <c r="AS72" s="80">
        <f t="shared" si="30"/>
        <v>0</v>
      </c>
      <c r="AT72" s="80">
        <f t="shared" si="30"/>
        <v>11.67</v>
      </c>
      <c r="AU72" s="80">
        <f t="shared" si="30"/>
        <v>0</v>
      </c>
      <c r="AV72" s="80">
        <f t="shared" si="30"/>
        <v>0</v>
      </c>
      <c r="AW72" s="80">
        <f t="shared" si="30"/>
        <v>0</v>
      </c>
      <c r="AX72" s="80">
        <f t="shared" si="30"/>
        <v>0</v>
      </c>
      <c r="AY72" s="80">
        <f t="shared" si="30"/>
        <v>7</v>
      </c>
      <c r="AZ72" s="58"/>
      <c r="BA72" s="80">
        <f>SUM(BA64:BA71)</f>
        <v>0</v>
      </c>
      <c r="BB72" s="80">
        <f>SUM(BB64:BB71)</f>
        <v>0</v>
      </c>
      <c r="BC72" s="80">
        <f>SUM(BC64:BC71)</f>
        <v>0</v>
      </c>
      <c r="BD72" s="58"/>
      <c r="BE72" s="80">
        <f>SUM(BE64:BE71)</f>
        <v>0</v>
      </c>
      <c r="BF72" s="58"/>
      <c r="BG72" s="80">
        <f>SUM(BG64:BG71)</f>
        <v>0</v>
      </c>
      <c r="BH72" s="58"/>
      <c r="BI72" s="80">
        <f>SUM(BI64:BI71)</f>
        <v>0</v>
      </c>
      <c r="BJ72" s="58"/>
      <c r="BK72" s="80">
        <f t="shared" ref="BK72:BU72" si="31">SUM(BK64:BK71)</f>
        <v>0</v>
      </c>
      <c r="BL72" s="80">
        <f t="shared" si="31"/>
        <v>0</v>
      </c>
      <c r="BM72" s="80">
        <f t="shared" si="31"/>
        <v>0</v>
      </c>
      <c r="BN72" s="80">
        <f t="shared" si="31"/>
        <v>0</v>
      </c>
      <c r="BO72" s="80">
        <f t="shared" si="31"/>
        <v>0</v>
      </c>
      <c r="BP72" s="80">
        <f t="shared" si="31"/>
        <v>0</v>
      </c>
      <c r="BQ72" s="80">
        <f t="shared" si="31"/>
        <v>0</v>
      </c>
      <c r="BR72" s="80">
        <f t="shared" si="31"/>
        <v>0</v>
      </c>
      <c r="BS72" s="80">
        <f t="shared" si="31"/>
        <v>0</v>
      </c>
      <c r="BT72" s="80">
        <f t="shared" si="31"/>
        <v>0</v>
      </c>
      <c r="BU72" s="80">
        <f t="shared" si="31"/>
        <v>0</v>
      </c>
      <c r="BV72" s="58"/>
      <c r="BW72" s="80">
        <f t="shared" ref="BW72:CD72" si="32">SUM(BW64:BW71)</f>
        <v>0</v>
      </c>
      <c r="BX72" s="80">
        <f t="shared" si="32"/>
        <v>0</v>
      </c>
      <c r="BY72" s="80">
        <f t="shared" si="32"/>
        <v>0</v>
      </c>
      <c r="BZ72" s="80">
        <f t="shared" si="32"/>
        <v>0</v>
      </c>
      <c r="CA72" s="80">
        <f t="shared" si="32"/>
        <v>0</v>
      </c>
      <c r="CB72" s="80">
        <f t="shared" si="32"/>
        <v>0</v>
      </c>
      <c r="CC72" s="80">
        <f t="shared" si="32"/>
        <v>0</v>
      </c>
      <c r="CD72" s="80">
        <f t="shared" si="32"/>
        <v>0</v>
      </c>
      <c r="CE72" s="58"/>
      <c r="CF72" s="80">
        <f t="shared" ref="CF72:CT72" si="33">SUM(CF64:CF71)</f>
        <v>0</v>
      </c>
      <c r="CG72" s="80">
        <f t="shared" si="33"/>
        <v>0</v>
      </c>
      <c r="CH72" s="80">
        <f t="shared" si="33"/>
        <v>0</v>
      </c>
      <c r="CI72" s="80">
        <f t="shared" si="33"/>
        <v>0</v>
      </c>
      <c r="CJ72" s="80">
        <f t="shared" si="33"/>
        <v>0</v>
      </c>
      <c r="CK72" s="80">
        <f t="shared" si="33"/>
        <v>0</v>
      </c>
      <c r="CL72" s="80">
        <f t="shared" si="33"/>
        <v>0</v>
      </c>
      <c r="CM72" s="80">
        <f t="shared" si="33"/>
        <v>0</v>
      </c>
      <c r="CN72" s="80">
        <f t="shared" si="33"/>
        <v>0</v>
      </c>
      <c r="CO72" s="80">
        <f t="shared" si="33"/>
        <v>0</v>
      </c>
      <c r="CP72" s="80">
        <f t="shared" si="33"/>
        <v>0</v>
      </c>
      <c r="CQ72" s="80">
        <f t="shared" si="33"/>
        <v>0</v>
      </c>
      <c r="CR72" s="80">
        <f t="shared" si="33"/>
        <v>0</v>
      </c>
      <c r="CS72" s="80">
        <f t="shared" si="33"/>
        <v>0</v>
      </c>
      <c r="CT72" s="80">
        <f t="shared" si="33"/>
        <v>0</v>
      </c>
      <c r="CU72" s="58"/>
      <c r="CV72" s="80">
        <f t="shared" ref="CV72:DA72" si="34">SUM(CV64:CV71)</f>
        <v>0</v>
      </c>
      <c r="CW72" s="80">
        <f t="shared" si="34"/>
        <v>0</v>
      </c>
      <c r="CX72" s="80">
        <f t="shared" si="34"/>
        <v>0</v>
      </c>
      <c r="CY72" s="80">
        <f t="shared" si="34"/>
        <v>0</v>
      </c>
      <c r="CZ72" s="80">
        <f t="shared" si="34"/>
        <v>0</v>
      </c>
      <c r="DA72" s="80">
        <f t="shared" si="34"/>
        <v>22.5</v>
      </c>
      <c r="DB72" s="61"/>
      <c r="DC72" s="56"/>
      <c r="DD72" s="56"/>
      <c r="DE72" s="56"/>
      <c r="DF72" s="56"/>
      <c r="DG72" s="56"/>
      <c r="DH72" s="56"/>
      <c r="DI72" s="56"/>
      <c r="DJ72" s="56"/>
      <c r="DK72" s="56"/>
    </row>
    <row r="73" spans="1:115" x14ac:dyDescent="0.25">
      <c r="A73" s="105">
        <v>45170</v>
      </c>
      <c r="B73" s="109">
        <v>58</v>
      </c>
      <c r="C73" s="110">
        <v>18795</v>
      </c>
      <c r="D73" s="87" t="s">
        <v>120</v>
      </c>
      <c r="E73" s="83" t="s">
        <v>177</v>
      </c>
      <c r="F73" s="87" t="s">
        <v>192</v>
      </c>
      <c r="G73" s="93"/>
      <c r="H73" s="93"/>
      <c r="I73" s="64">
        <v>4.2699999999999996</v>
      </c>
      <c r="J73" s="102">
        <v>0</v>
      </c>
      <c r="K73" s="58"/>
      <c r="L73" s="59">
        <v>0.71</v>
      </c>
      <c r="M73" s="58"/>
      <c r="N73" s="102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58"/>
      <c r="AC73" s="84"/>
      <c r="AD73" s="84"/>
      <c r="AE73" s="58"/>
      <c r="AF73" s="84"/>
      <c r="AG73" s="84"/>
      <c r="AH73" s="84"/>
      <c r="AI73" s="84"/>
      <c r="AJ73" s="84"/>
      <c r="AK73" s="84"/>
      <c r="AL73" s="84"/>
      <c r="AM73" s="84"/>
      <c r="AN73" s="84"/>
      <c r="AO73" s="58"/>
      <c r="AP73" s="56">
        <v>3.56</v>
      </c>
      <c r="AQ73" s="56"/>
      <c r="AR73" s="56"/>
      <c r="AS73" s="56"/>
      <c r="AT73" s="56"/>
      <c r="AU73" s="56"/>
      <c r="AV73" s="56"/>
      <c r="AW73" s="56"/>
      <c r="AX73" s="56"/>
      <c r="AY73" s="56"/>
      <c r="AZ73" s="58"/>
      <c r="BA73" s="84"/>
      <c r="BB73" s="84"/>
      <c r="BC73" s="84"/>
      <c r="BD73" s="58"/>
      <c r="BE73" s="84"/>
      <c r="BF73" s="58"/>
      <c r="BG73" s="84"/>
      <c r="BH73" s="58"/>
      <c r="BI73" s="84"/>
      <c r="BJ73" s="58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58"/>
      <c r="BW73" s="84"/>
      <c r="BX73" s="84"/>
      <c r="BY73" s="84"/>
      <c r="BZ73" s="84"/>
      <c r="CA73" s="84"/>
      <c r="CB73" s="84"/>
      <c r="CC73" s="84"/>
      <c r="CD73" s="84"/>
      <c r="CE73" s="58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58"/>
      <c r="CV73" s="84"/>
      <c r="CW73" s="84"/>
      <c r="CX73" s="84"/>
      <c r="CY73" s="84"/>
      <c r="CZ73" s="84"/>
      <c r="DA73" s="84"/>
      <c r="DB73" s="61"/>
      <c r="DC73" s="56"/>
      <c r="DD73" s="56"/>
      <c r="DE73" s="56"/>
      <c r="DF73" s="56"/>
      <c r="DG73" s="56"/>
      <c r="DH73" s="56"/>
      <c r="DI73" s="56"/>
      <c r="DJ73" s="56"/>
      <c r="DK73" s="56"/>
    </row>
    <row r="74" spans="1:115" x14ac:dyDescent="0.25">
      <c r="A74" s="105">
        <v>45170</v>
      </c>
      <c r="B74" s="71">
        <v>59</v>
      </c>
      <c r="C74" s="87">
        <v>18800</v>
      </c>
      <c r="D74" s="87" t="s">
        <v>120</v>
      </c>
      <c r="E74" s="100" t="s">
        <v>177</v>
      </c>
      <c r="F74" s="87" t="s">
        <v>193</v>
      </c>
      <c r="G74" s="93"/>
      <c r="H74" s="93"/>
      <c r="I74" s="64">
        <v>70</v>
      </c>
      <c r="J74" s="102"/>
      <c r="K74" s="58"/>
      <c r="L74" s="59"/>
      <c r="M74" s="58"/>
      <c r="N74" s="102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58"/>
      <c r="AC74" s="84"/>
      <c r="AD74" s="84"/>
      <c r="AE74" s="58"/>
      <c r="AF74" s="84"/>
      <c r="AG74" s="84"/>
      <c r="AH74" s="84"/>
      <c r="AI74" s="84"/>
      <c r="AJ74" s="84"/>
      <c r="AK74" s="84"/>
      <c r="AL74" s="84"/>
      <c r="AM74" s="84"/>
      <c r="AN74" s="84"/>
      <c r="AO74" s="58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8"/>
      <c r="BA74" s="84"/>
      <c r="BB74" s="84"/>
      <c r="BC74" s="84"/>
      <c r="BD74" s="58"/>
      <c r="BE74" s="84"/>
      <c r="BF74" s="58"/>
      <c r="BG74" s="84"/>
      <c r="BH74" s="58"/>
      <c r="BI74" s="84"/>
      <c r="BJ74" s="58"/>
      <c r="BK74" s="84"/>
      <c r="BL74" s="84"/>
      <c r="BM74" s="84"/>
      <c r="BN74" s="84"/>
      <c r="BO74" s="84"/>
      <c r="BP74" s="84"/>
      <c r="BQ74" s="56">
        <v>70</v>
      </c>
      <c r="BR74" s="84"/>
      <c r="BS74" s="84"/>
      <c r="BT74" s="84"/>
      <c r="BU74" s="84"/>
      <c r="BV74" s="58"/>
      <c r="BW74" s="84"/>
      <c r="BX74" s="84"/>
      <c r="BY74" s="84"/>
      <c r="BZ74" s="84"/>
      <c r="CA74" s="84"/>
      <c r="CB74" s="84"/>
      <c r="CC74" s="84"/>
      <c r="CD74" s="84"/>
      <c r="CE74" s="58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58"/>
      <c r="CV74" s="84"/>
      <c r="CW74" s="84"/>
      <c r="CX74" s="84"/>
      <c r="CY74" s="84"/>
      <c r="CZ74" s="84"/>
      <c r="DA74" s="84"/>
      <c r="DB74" s="61"/>
      <c r="DC74" s="56"/>
      <c r="DD74" s="56"/>
      <c r="DE74" s="56"/>
      <c r="DF74" s="56"/>
      <c r="DG74" s="56"/>
      <c r="DH74" s="56"/>
      <c r="DI74" s="56"/>
      <c r="DJ74" s="56"/>
      <c r="DK74" s="56"/>
    </row>
    <row r="75" spans="1:115" x14ac:dyDescent="0.25">
      <c r="A75" s="105">
        <v>45170</v>
      </c>
      <c r="B75" s="71">
        <v>60</v>
      </c>
      <c r="C75" s="87">
        <v>18800</v>
      </c>
      <c r="D75" s="87" t="s">
        <v>120</v>
      </c>
      <c r="E75" s="83" t="s">
        <v>177</v>
      </c>
      <c r="F75" s="87" t="s">
        <v>194</v>
      </c>
      <c r="G75" s="93"/>
      <c r="H75" s="93"/>
      <c r="I75" s="64">
        <v>60.98</v>
      </c>
      <c r="J75" s="102"/>
      <c r="K75" s="58"/>
      <c r="L75" s="59">
        <v>10.16</v>
      </c>
      <c r="M75" s="58"/>
      <c r="N75" s="102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58"/>
      <c r="AC75" s="84"/>
      <c r="AD75" s="84"/>
      <c r="AE75" s="58"/>
      <c r="AF75" s="84"/>
      <c r="AG75" s="84"/>
      <c r="AH75" s="84"/>
      <c r="AI75" s="84"/>
      <c r="AJ75" s="84"/>
      <c r="AK75" s="84"/>
      <c r="AL75" s="84"/>
      <c r="AM75" s="84"/>
      <c r="AN75" s="84"/>
      <c r="AO75" s="58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8"/>
      <c r="BA75" s="84"/>
      <c r="BB75" s="84"/>
      <c r="BC75" s="84"/>
      <c r="BD75" s="58"/>
      <c r="BE75" s="84"/>
      <c r="BF75" s="58"/>
      <c r="BG75" s="84"/>
      <c r="BH75" s="58"/>
      <c r="BI75" s="84"/>
      <c r="BJ75" s="58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58"/>
      <c r="BW75" s="84"/>
      <c r="BX75" s="84"/>
      <c r="BY75" s="84"/>
      <c r="BZ75" s="84"/>
      <c r="CA75" s="84"/>
      <c r="CB75" s="84"/>
      <c r="CC75" s="84"/>
      <c r="CD75" s="84"/>
      <c r="CE75" s="58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58"/>
      <c r="CV75" s="84"/>
      <c r="CW75" s="84"/>
      <c r="CX75" s="84"/>
      <c r="CY75" s="84"/>
      <c r="CZ75" s="84"/>
      <c r="DA75" s="84">
        <v>50.82</v>
      </c>
      <c r="DB75" s="61"/>
      <c r="DC75" s="56"/>
      <c r="DD75" s="56"/>
      <c r="DE75" s="56"/>
      <c r="DF75" s="56"/>
      <c r="DG75" s="56"/>
      <c r="DH75" s="56"/>
      <c r="DI75" s="56"/>
      <c r="DJ75" s="56"/>
      <c r="DK75" s="56"/>
    </row>
    <row r="76" spans="1:115" x14ac:dyDescent="0.25">
      <c r="A76" s="105">
        <v>45170</v>
      </c>
      <c r="B76" s="71">
        <v>61</v>
      </c>
      <c r="C76" s="87">
        <v>18800</v>
      </c>
      <c r="D76" s="87" t="s">
        <v>120</v>
      </c>
      <c r="E76" s="56" t="s">
        <v>177</v>
      </c>
      <c r="F76" s="87" t="s">
        <v>192</v>
      </c>
      <c r="G76" s="93"/>
      <c r="H76" s="93"/>
      <c r="I76" s="64">
        <v>4.2699999999999996</v>
      </c>
      <c r="J76" s="102"/>
      <c r="K76" s="58"/>
      <c r="L76" s="59">
        <v>0.71</v>
      </c>
      <c r="M76" s="58"/>
      <c r="N76" s="102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58"/>
      <c r="AC76" s="84"/>
      <c r="AD76" s="84"/>
      <c r="AE76" s="58"/>
      <c r="AF76" s="84"/>
      <c r="AG76" s="84"/>
      <c r="AH76" s="84"/>
      <c r="AI76" s="84"/>
      <c r="AJ76" s="84"/>
      <c r="AK76" s="84"/>
      <c r="AL76" s="84"/>
      <c r="AM76" s="84"/>
      <c r="AN76" s="84"/>
      <c r="AO76" s="58"/>
      <c r="AP76" s="56">
        <v>3.56</v>
      </c>
      <c r="AQ76" s="56"/>
      <c r="AR76" s="56"/>
      <c r="AS76" s="56"/>
      <c r="AT76" s="56"/>
      <c r="AU76" s="56"/>
      <c r="AV76" s="56"/>
      <c r="AW76" s="56"/>
      <c r="AX76" s="56"/>
      <c r="AY76" s="56"/>
      <c r="AZ76" s="58"/>
      <c r="BA76" s="84"/>
      <c r="BB76" s="84"/>
      <c r="BC76" s="84"/>
      <c r="BD76" s="58"/>
      <c r="BE76" s="84"/>
      <c r="BF76" s="58"/>
      <c r="BG76" s="84"/>
      <c r="BH76" s="58"/>
      <c r="BI76" s="84"/>
      <c r="BJ76" s="58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58"/>
      <c r="BW76" s="84"/>
      <c r="BX76" s="84"/>
      <c r="BY76" s="84"/>
      <c r="BZ76" s="84"/>
      <c r="CA76" s="84"/>
      <c r="CB76" s="84"/>
      <c r="CC76" s="84"/>
      <c r="CD76" s="84"/>
      <c r="CE76" s="58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58"/>
      <c r="CV76" s="84"/>
      <c r="CW76" s="84"/>
      <c r="CX76" s="84"/>
      <c r="CY76" s="84"/>
      <c r="CZ76" s="84"/>
      <c r="DA76" s="84"/>
      <c r="DB76" s="61"/>
      <c r="DC76" s="56"/>
      <c r="DD76" s="56"/>
      <c r="DE76" s="56"/>
      <c r="DF76" s="56"/>
      <c r="DG76" s="56"/>
      <c r="DH76" s="56"/>
      <c r="DI76" s="56"/>
      <c r="DJ76" s="56"/>
      <c r="DK76" s="56"/>
    </row>
    <row r="77" spans="1:115" x14ac:dyDescent="0.25">
      <c r="A77" s="105">
        <v>45174</v>
      </c>
      <c r="B77" s="71">
        <v>62</v>
      </c>
      <c r="C77" s="87">
        <v>18821</v>
      </c>
      <c r="D77" s="87" t="s">
        <v>120</v>
      </c>
      <c r="E77" s="100" t="s">
        <v>177</v>
      </c>
      <c r="F77" s="87" t="s">
        <v>195</v>
      </c>
      <c r="G77" s="93"/>
      <c r="H77" s="93"/>
      <c r="I77" s="64">
        <v>3.13</v>
      </c>
      <c r="J77" s="102"/>
      <c r="K77" s="58"/>
      <c r="L77" s="59">
        <v>0.52</v>
      </c>
      <c r="M77" s="58"/>
      <c r="N77" s="102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58"/>
      <c r="AC77" s="84"/>
      <c r="AD77" s="84"/>
      <c r="AE77" s="58"/>
      <c r="AF77" s="84"/>
      <c r="AG77" s="84"/>
      <c r="AH77" s="84"/>
      <c r="AI77" s="84"/>
      <c r="AJ77" s="84"/>
      <c r="AK77" s="84"/>
      <c r="AL77" s="84"/>
      <c r="AM77" s="84"/>
      <c r="AN77" s="84"/>
      <c r="AO77" s="58"/>
      <c r="AP77" s="56">
        <v>2.61</v>
      </c>
      <c r="AQ77" s="56"/>
      <c r="AR77" s="56"/>
      <c r="AS77" s="56"/>
      <c r="AT77" s="56"/>
      <c r="AU77" s="56"/>
      <c r="AV77" s="56"/>
      <c r="AW77" s="56"/>
      <c r="AX77" s="56"/>
      <c r="AY77" s="56"/>
      <c r="AZ77" s="58"/>
      <c r="BA77" s="84"/>
      <c r="BB77" s="84"/>
      <c r="BC77" s="84"/>
      <c r="BD77" s="58"/>
      <c r="BE77" s="84"/>
      <c r="BF77" s="58"/>
      <c r="BG77" s="84"/>
      <c r="BH77" s="58"/>
      <c r="BI77" s="84"/>
      <c r="BJ77" s="58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58"/>
      <c r="BW77" s="84"/>
      <c r="BX77" s="84"/>
      <c r="BY77" s="84"/>
      <c r="BZ77" s="84"/>
      <c r="CA77" s="84"/>
      <c r="CB77" s="84"/>
      <c r="CC77" s="84"/>
      <c r="CD77" s="84"/>
      <c r="CE77" s="58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58"/>
      <c r="CV77" s="84"/>
      <c r="CW77" s="84"/>
      <c r="CX77" s="84"/>
      <c r="CY77" s="84"/>
      <c r="CZ77" s="84"/>
      <c r="DA77" s="84"/>
      <c r="DB77" s="61"/>
      <c r="DC77" s="56"/>
      <c r="DD77" s="56"/>
      <c r="DE77" s="56"/>
      <c r="DF77" s="56"/>
      <c r="DG77" s="56"/>
      <c r="DH77" s="56"/>
      <c r="DI77" s="56"/>
      <c r="DJ77" s="56"/>
      <c r="DK77" s="56"/>
    </row>
    <row r="78" spans="1:115" x14ac:dyDescent="0.25">
      <c r="A78" s="105">
        <v>45174</v>
      </c>
      <c r="B78" s="71">
        <v>65</v>
      </c>
      <c r="C78" s="99" t="s">
        <v>190</v>
      </c>
      <c r="D78" s="87" t="s">
        <v>120</v>
      </c>
      <c r="E78" s="100" t="s">
        <v>177</v>
      </c>
      <c r="F78" s="56" t="s">
        <v>173</v>
      </c>
      <c r="G78" s="93"/>
      <c r="H78" s="93"/>
      <c r="I78" s="101">
        <v>22.5</v>
      </c>
      <c r="J78" s="102"/>
      <c r="K78" s="58"/>
      <c r="L78" s="59"/>
      <c r="M78" s="58"/>
      <c r="N78" s="102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58"/>
      <c r="AC78" s="84"/>
      <c r="AD78" s="84"/>
      <c r="AE78" s="58"/>
      <c r="AF78" s="84"/>
      <c r="AG78" s="84"/>
      <c r="AH78" s="84"/>
      <c r="AI78" s="84"/>
      <c r="AJ78" s="84"/>
      <c r="AK78" s="84"/>
      <c r="AL78" s="84"/>
      <c r="AM78" s="84"/>
      <c r="AN78" s="84"/>
      <c r="AO78" s="58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8"/>
      <c r="BA78" s="84"/>
      <c r="BB78" s="84"/>
      <c r="BC78" s="84"/>
      <c r="BD78" s="58"/>
      <c r="BE78" s="84"/>
      <c r="BF78" s="58"/>
      <c r="BG78" s="84"/>
      <c r="BH78" s="58"/>
      <c r="BI78" s="84"/>
      <c r="BJ78" s="58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58"/>
      <c r="BW78" s="84"/>
      <c r="BX78" s="84"/>
      <c r="BY78" s="84"/>
      <c r="BZ78" s="84"/>
      <c r="CA78" s="84"/>
      <c r="CB78" s="84"/>
      <c r="CC78" s="84"/>
      <c r="CD78" s="84"/>
      <c r="CE78" s="58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58"/>
      <c r="CV78" s="84"/>
      <c r="CW78" s="84"/>
      <c r="CX78" s="84"/>
      <c r="CY78" s="84"/>
      <c r="CZ78" s="84"/>
      <c r="DA78" s="84">
        <v>22.5</v>
      </c>
      <c r="DB78" s="61"/>
      <c r="DC78" s="56"/>
      <c r="DD78" s="56"/>
      <c r="DE78" s="56"/>
      <c r="DF78" s="56"/>
      <c r="DG78" s="56"/>
      <c r="DH78" s="56"/>
      <c r="DI78" s="56"/>
      <c r="DJ78" s="56"/>
      <c r="DK78" s="56"/>
    </row>
    <row r="79" spans="1:115" x14ac:dyDescent="0.25">
      <c r="A79" s="105">
        <v>45174</v>
      </c>
      <c r="B79" s="111">
        <v>66</v>
      </c>
      <c r="C79" s="110" t="s">
        <v>123</v>
      </c>
      <c r="D79" s="87" t="s">
        <v>120</v>
      </c>
      <c r="E79" s="83" t="s">
        <v>177</v>
      </c>
      <c r="F79" s="135" t="s">
        <v>249</v>
      </c>
      <c r="G79" s="93"/>
      <c r="H79" s="93"/>
      <c r="I79" s="64">
        <v>560.87</v>
      </c>
      <c r="J79" s="102"/>
      <c r="K79" s="58"/>
      <c r="L79" s="59"/>
      <c r="M79" s="58"/>
      <c r="N79" s="102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58"/>
      <c r="AC79" s="84"/>
      <c r="AD79" s="84"/>
      <c r="AE79" s="66"/>
      <c r="AF79" s="67">
        <v>560.87</v>
      </c>
      <c r="AG79" s="84"/>
      <c r="AH79" s="84"/>
      <c r="AI79" s="84"/>
      <c r="AJ79" s="84"/>
      <c r="AK79" s="84"/>
      <c r="AL79" s="84"/>
      <c r="AM79" s="84"/>
      <c r="AN79" s="84"/>
      <c r="AO79" s="58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8"/>
      <c r="BA79" s="84"/>
      <c r="BB79" s="84"/>
      <c r="BC79" s="84"/>
      <c r="BD79" s="58"/>
      <c r="BE79" s="84"/>
      <c r="BF79" s="58"/>
      <c r="BG79" s="84"/>
      <c r="BH79" s="58"/>
      <c r="BI79" s="84"/>
      <c r="BJ79" s="58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58"/>
      <c r="BW79" s="84"/>
      <c r="BX79" s="84"/>
      <c r="BY79" s="84"/>
      <c r="BZ79" s="84"/>
      <c r="CA79" s="84"/>
      <c r="CB79" s="84"/>
      <c r="CC79" s="84"/>
      <c r="CD79" s="84"/>
      <c r="CE79" s="58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58"/>
      <c r="CV79" s="84"/>
      <c r="CW79" s="84"/>
      <c r="CX79" s="84"/>
      <c r="CY79" s="84"/>
      <c r="CZ79" s="84"/>
      <c r="DA79" s="84"/>
      <c r="DB79" s="61"/>
      <c r="DC79" s="56"/>
      <c r="DD79" s="56"/>
      <c r="DE79" s="56"/>
      <c r="DF79" s="56"/>
      <c r="DG79" s="56"/>
      <c r="DH79" s="56"/>
      <c r="DI79" s="56"/>
      <c r="DJ79" s="56"/>
      <c r="DK79" s="56"/>
    </row>
    <row r="80" spans="1:115" x14ac:dyDescent="0.25">
      <c r="A80" s="105">
        <v>45174</v>
      </c>
      <c r="B80" s="111">
        <v>67</v>
      </c>
      <c r="C80" s="110" t="s">
        <v>189</v>
      </c>
      <c r="D80" s="87" t="s">
        <v>120</v>
      </c>
      <c r="E80" s="83" t="s">
        <v>177</v>
      </c>
      <c r="F80" s="135" t="s">
        <v>249</v>
      </c>
      <c r="G80" s="93"/>
      <c r="H80" s="93"/>
      <c r="I80" s="64">
        <v>2027.6</v>
      </c>
      <c r="J80" s="102"/>
      <c r="K80" s="58"/>
      <c r="L80" s="59"/>
      <c r="M80" s="58"/>
      <c r="N80" s="102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58"/>
      <c r="AC80" s="84"/>
      <c r="AD80" s="84"/>
      <c r="AE80" s="58"/>
      <c r="AF80" s="84"/>
      <c r="AG80" s="84"/>
      <c r="AH80" s="56">
        <v>2027.6</v>
      </c>
      <c r="AI80" s="84"/>
      <c r="AJ80" s="84"/>
      <c r="AK80" s="84"/>
      <c r="AL80" s="84"/>
      <c r="AM80" s="84"/>
      <c r="AN80" s="84"/>
      <c r="AO80" s="58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8"/>
      <c r="BA80" s="84"/>
      <c r="BB80" s="84"/>
      <c r="BC80" s="84"/>
      <c r="BD80" s="58"/>
      <c r="BE80" s="84"/>
      <c r="BF80" s="58"/>
      <c r="BG80" s="84"/>
      <c r="BH80" s="58"/>
      <c r="BI80" s="84"/>
      <c r="BJ80" s="58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58"/>
      <c r="BW80" s="84"/>
      <c r="BX80" s="84"/>
      <c r="BY80" s="84"/>
      <c r="BZ80" s="84"/>
      <c r="CA80" s="84"/>
      <c r="CB80" s="84"/>
      <c r="CC80" s="84"/>
      <c r="CD80" s="84"/>
      <c r="CE80" s="58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58"/>
      <c r="CV80" s="84"/>
      <c r="CW80" s="84"/>
      <c r="CX80" s="84"/>
      <c r="CY80" s="84"/>
      <c r="CZ80" s="84"/>
      <c r="DA80" s="84"/>
      <c r="DB80" s="61"/>
      <c r="DC80" s="56"/>
      <c r="DD80" s="56"/>
      <c r="DE80" s="56"/>
      <c r="DF80" s="56"/>
      <c r="DG80" s="56"/>
      <c r="DH80" s="56"/>
      <c r="DI80" s="56"/>
      <c r="DJ80" s="56"/>
      <c r="DK80" s="56"/>
    </row>
    <row r="81" spans="1:115" x14ac:dyDescent="0.25">
      <c r="A81" s="105">
        <v>45177</v>
      </c>
      <c r="B81" s="71">
        <v>68</v>
      </c>
      <c r="C81" s="87">
        <v>18821</v>
      </c>
      <c r="D81" s="87" t="s">
        <v>120</v>
      </c>
      <c r="E81" s="100" t="s">
        <v>177</v>
      </c>
      <c r="F81" s="87" t="s">
        <v>251</v>
      </c>
      <c r="G81" s="93"/>
      <c r="H81" s="93"/>
      <c r="I81" s="64">
        <v>32.659999999999997</v>
      </c>
      <c r="J81" s="102"/>
      <c r="K81" s="58"/>
      <c r="L81" s="59"/>
      <c r="M81" s="58"/>
      <c r="N81" s="102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58"/>
      <c r="AC81" s="84"/>
      <c r="AD81" s="84"/>
      <c r="AE81" s="58"/>
      <c r="AF81" s="84"/>
      <c r="AG81" s="84"/>
      <c r="AH81" s="84"/>
      <c r="AI81" s="84"/>
      <c r="AJ81" s="84"/>
      <c r="AK81" s="84"/>
      <c r="AL81" s="84"/>
      <c r="AM81" s="56">
        <v>32.659999999999997</v>
      </c>
      <c r="AN81" s="84"/>
      <c r="AO81" s="58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8"/>
      <c r="BA81" s="84"/>
      <c r="BB81" s="84"/>
      <c r="BC81" s="84"/>
      <c r="BD81" s="58"/>
      <c r="BE81" s="84"/>
      <c r="BF81" s="58"/>
      <c r="BG81" s="84"/>
      <c r="BH81" s="58"/>
      <c r="BI81" s="84"/>
      <c r="BJ81" s="58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58"/>
      <c r="BW81" s="84"/>
      <c r="BX81" s="84"/>
      <c r="BY81" s="84"/>
      <c r="BZ81" s="84"/>
      <c r="CA81" s="84"/>
      <c r="CB81" s="84"/>
      <c r="CC81" s="84"/>
      <c r="CD81" s="84"/>
      <c r="CE81" s="58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58"/>
      <c r="CV81" s="84"/>
      <c r="CW81" s="84"/>
      <c r="CX81" s="84"/>
      <c r="CY81" s="84"/>
      <c r="CZ81" s="84"/>
      <c r="DA81" s="84"/>
      <c r="DB81" s="61"/>
      <c r="DC81" s="56"/>
      <c r="DD81" s="56"/>
      <c r="DE81" s="56"/>
      <c r="DF81" s="56"/>
      <c r="DG81" s="56"/>
      <c r="DH81" s="56"/>
      <c r="DI81" s="56"/>
      <c r="DJ81" s="56"/>
      <c r="DK81" s="56"/>
    </row>
    <row r="82" spans="1:115" x14ac:dyDescent="0.25">
      <c r="A82" s="105">
        <v>45184</v>
      </c>
      <c r="B82" s="71">
        <v>69</v>
      </c>
      <c r="C82" s="56" t="s">
        <v>141</v>
      </c>
      <c r="D82" s="56" t="s">
        <v>142</v>
      </c>
      <c r="E82" s="83" t="s">
        <v>177</v>
      </c>
      <c r="F82" s="56" t="s">
        <v>143</v>
      </c>
      <c r="G82" s="88"/>
      <c r="H82" s="88"/>
      <c r="I82" s="64">
        <v>312.8</v>
      </c>
      <c r="J82" s="64"/>
      <c r="K82" s="58"/>
      <c r="L82" s="59">
        <v>52.13</v>
      </c>
      <c r="M82" s="58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>
        <v>260.67</v>
      </c>
      <c r="Z82" s="84"/>
      <c r="AA82" s="84"/>
      <c r="AB82" s="58"/>
      <c r="AC82" s="84"/>
      <c r="AD82" s="84"/>
      <c r="AE82" s="58"/>
      <c r="AF82" s="84"/>
      <c r="AG82" s="84"/>
      <c r="AH82" s="84"/>
      <c r="AI82" s="84"/>
      <c r="AJ82" s="84"/>
      <c r="AK82" s="84"/>
      <c r="AL82" s="84"/>
      <c r="AM82" s="84"/>
      <c r="AN82" s="84"/>
      <c r="AO82" s="58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8"/>
      <c r="BA82" s="84"/>
      <c r="BB82" s="84"/>
      <c r="BC82" s="84"/>
      <c r="BD82" s="58"/>
      <c r="BE82" s="84"/>
      <c r="BF82" s="58"/>
      <c r="BG82" s="84"/>
      <c r="BH82" s="58"/>
      <c r="BI82" s="84"/>
      <c r="BJ82" s="58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58"/>
      <c r="BW82" s="84"/>
      <c r="BX82" s="84"/>
      <c r="BY82" s="84"/>
      <c r="BZ82" s="84"/>
      <c r="CA82" s="84"/>
      <c r="CB82" s="84"/>
      <c r="CC82" s="84"/>
      <c r="CD82" s="84"/>
      <c r="CE82" s="58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58"/>
      <c r="CV82" s="84"/>
      <c r="CW82" s="84"/>
      <c r="CX82" s="84"/>
      <c r="CY82" s="84"/>
      <c r="CZ82" s="84"/>
      <c r="DA82" s="84"/>
      <c r="DB82" s="61"/>
      <c r="DC82" s="56"/>
      <c r="DD82" s="56"/>
      <c r="DE82" s="56"/>
      <c r="DF82" s="56"/>
      <c r="DG82" s="56"/>
      <c r="DH82" s="56"/>
      <c r="DI82" s="56"/>
      <c r="DJ82" s="56"/>
      <c r="DK82" s="56"/>
    </row>
    <row r="83" spans="1:115" x14ac:dyDescent="0.25">
      <c r="A83" s="105">
        <v>45187</v>
      </c>
      <c r="B83" s="71">
        <v>70</v>
      </c>
      <c r="C83" s="56" t="s">
        <v>144</v>
      </c>
      <c r="D83" s="56" t="s">
        <v>131</v>
      </c>
      <c r="E83" s="56" t="s">
        <v>177</v>
      </c>
      <c r="F83" s="56" t="s">
        <v>145</v>
      </c>
      <c r="G83" s="88"/>
      <c r="H83" s="88"/>
      <c r="I83" s="64">
        <v>64.8</v>
      </c>
      <c r="J83" s="64"/>
      <c r="K83" s="58"/>
      <c r="L83" s="59">
        <v>10.8</v>
      </c>
      <c r="M83" s="58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8"/>
      <c r="AC83" s="56"/>
      <c r="AD83" s="56"/>
      <c r="AE83" s="58"/>
      <c r="AF83" s="56"/>
      <c r="AG83" s="56"/>
      <c r="AH83" s="56"/>
      <c r="AI83" s="56"/>
      <c r="AJ83" s="56"/>
      <c r="AK83" s="56"/>
      <c r="AL83" s="56"/>
      <c r="AM83" s="56"/>
      <c r="AN83" s="56"/>
      <c r="AO83" s="58"/>
      <c r="AP83" s="56"/>
      <c r="AQ83" s="56"/>
      <c r="AR83" s="56">
        <v>54</v>
      </c>
      <c r="AS83" s="56"/>
      <c r="AT83" s="56"/>
      <c r="AU83" s="56"/>
      <c r="AV83" s="56"/>
      <c r="AW83" s="56"/>
      <c r="AX83" s="56"/>
      <c r="AY83" s="56"/>
      <c r="AZ83" s="58"/>
      <c r="BA83" s="84"/>
      <c r="BB83" s="84"/>
      <c r="BC83" s="84"/>
      <c r="BD83" s="58"/>
      <c r="BE83" s="84"/>
      <c r="BF83" s="58"/>
      <c r="BG83" s="84"/>
      <c r="BH83" s="58"/>
      <c r="BI83" s="84"/>
      <c r="BJ83" s="58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58"/>
      <c r="BW83" s="84"/>
      <c r="BX83" s="84"/>
      <c r="BY83" s="84"/>
      <c r="BZ83" s="84"/>
      <c r="CA83" s="84"/>
      <c r="CB83" s="84"/>
      <c r="CC83" s="84"/>
      <c r="CD83" s="84"/>
      <c r="CE83" s="58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58"/>
      <c r="CV83" s="84"/>
      <c r="CW83" s="84"/>
      <c r="CX83" s="84"/>
      <c r="CY83" s="84"/>
      <c r="CZ83" s="84"/>
      <c r="DA83" s="84"/>
      <c r="DB83" s="61"/>
      <c r="DC83" s="56"/>
      <c r="DD83" s="56"/>
      <c r="DE83" s="56"/>
      <c r="DF83" s="56"/>
      <c r="DG83" s="56"/>
      <c r="DH83" s="56"/>
      <c r="DI83" s="56"/>
      <c r="DJ83" s="56"/>
      <c r="DK83" s="56"/>
    </row>
    <row r="84" spans="1:115" x14ac:dyDescent="0.25">
      <c r="A84" s="112">
        <v>45187</v>
      </c>
      <c r="B84" s="111">
        <v>71</v>
      </c>
      <c r="C84" s="82" t="s">
        <v>144</v>
      </c>
      <c r="D84" s="82" t="s">
        <v>131</v>
      </c>
      <c r="E84" s="100" t="s">
        <v>177</v>
      </c>
      <c r="F84" s="82" t="s">
        <v>146</v>
      </c>
      <c r="G84" s="113"/>
      <c r="H84" s="113"/>
      <c r="I84" s="64">
        <v>11.28</v>
      </c>
      <c r="J84" s="64"/>
      <c r="K84" s="58"/>
      <c r="L84" s="59">
        <v>1.88</v>
      </c>
      <c r="M84" s="58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8"/>
      <c r="AC84" s="56"/>
      <c r="AD84" s="56"/>
      <c r="AE84" s="58"/>
      <c r="AF84" s="56"/>
      <c r="AG84" s="56"/>
      <c r="AH84" s="56"/>
      <c r="AI84" s="56"/>
      <c r="AJ84" s="56"/>
      <c r="AK84" s="56"/>
      <c r="AL84" s="56"/>
      <c r="AM84" s="56"/>
      <c r="AN84" s="56"/>
      <c r="AO84" s="58"/>
      <c r="AP84" s="56"/>
      <c r="AQ84" s="56"/>
      <c r="AR84" s="56">
        <v>9.4</v>
      </c>
      <c r="AS84" s="56"/>
      <c r="AT84" s="56"/>
      <c r="AU84" s="56"/>
      <c r="AV84" s="56"/>
      <c r="AW84" s="56"/>
      <c r="AX84" s="56"/>
      <c r="AY84" s="56"/>
      <c r="AZ84" s="58"/>
      <c r="BA84" s="84"/>
      <c r="BB84" s="84"/>
      <c r="BC84" s="84"/>
      <c r="BD84" s="58"/>
      <c r="BE84" s="84"/>
      <c r="BF84" s="58"/>
      <c r="BG84" s="84"/>
      <c r="BH84" s="58"/>
      <c r="BI84" s="84"/>
      <c r="BJ84" s="58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58"/>
      <c r="BW84" s="84"/>
      <c r="BX84" s="84"/>
      <c r="BY84" s="84"/>
      <c r="BZ84" s="84"/>
      <c r="CA84" s="84"/>
      <c r="CB84" s="84"/>
      <c r="CC84" s="84"/>
      <c r="CD84" s="84"/>
      <c r="CE84" s="58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58"/>
      <c r="CV84" s="84"/>
      <c r="CW84" s="84"/>
      <c r="CX84" s="84"/>
      <c r="CY84" s="84"/>
      <c r="CZ84" s="84"/>
      <c r="DA84" s="84"/>
      <c r="DB84" s="61"/>
      <c r="DC84" s="56"/>
      <c r="DD84" s="56"/>
      <c r="DE84" s="56"/>
      <c r="DF84" s="56"/>
      <c r="DG84" s="56"/>
      <c r="DH84" s="56"/>
      <c r="DI84" s="56"/>
      <c r="DJ84" s="56"/>
      <c r="DK84" s="56"/>
    </row>
    <row r="85" spans="1:115" x14ac:dyDescent="0.25">
      <c r="A85" s="112">
        <v>45194</v>
      </c>
      <c r="B85" s="111">
        <v>72</v>
      </c>
      <c r="C85" s="89">
        <v>18840</v>
      </c>
      <c r="D85" s="89" t="s">
        <v>120</v>
      </c>
      <c r="E85" s="100" t="s">
        <v>177</v>
      </c>
      <c r="F85" s="89" t="s">
        <v>196</v>
      </c>
      <c r="G85" s="114"/>
      <c r="H85" s="114"/>
      <c r="I85" s="64">
        <v>20.95</v>
      </c>
      <c r="J85" s="102"/>
      <c r="K85" s="58"/>
      <c r="L85" s="59">
        <v>3.49</v>
      </c>
      <c r="M85" s="58"/>
      <c r="N85" s="102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58"/>
      <c r="AC85" s="84"/>
      <c r="AD85" s="84"/>
      <c r="AE85" s="58"/>
      <c r="AF85" s="84"/>
      <c r="AG85" s="84"/>
      <c r="AH85" s="84"/>
      <c r="AI85" s="84"/>
      <c r="AJ85" s="84"/>
      <c r="AK85" s="84"/>
      <c r="AL85" s="84"/>
      <c r="AM85" s="56"/>
      <c r="AN85" s="84"/>
      <c r="AO85" s="58"/>
      <c r="AP85" s="56">
        <v>17.46</v>
      </c>
      <c r="AQ85" s="56"/>
      <c r="AR85" s="56"/>
      <c r="AS85" s="56"/>
      <c r="AT85" s="56"/>
      <c r="AU85" s="56"/>
      <c r="AV85" s="56"/>
      <c r="AW85" s="56"/>
      <c r="AX85" s="56"/>
      <c r="AY85" s="56"/>
      <c r="AZ85" s="58"/>
      <c r="BA85" s="84"/>
      <c r="BB85" s="84"/>
      <c r="BC85" s="84"/>
      <c r="BD85" s="58"/>
      <c r="BE85" s="84"/>
      <c r="BF85" s="58"/>
      <c r="BG85" s="84"/>
      <c r="BH85" s="58"/>
      <c r="BI85" s="84"/>
      <c r="BJ85" s="58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58"/>
      <c r="BW85" s="84"/>
      <c r="BX85" s="84"/>
      <c r="BY85" s="84"/>
      <c r="BZ85" s="84"/>
      <c r="CA85" s="84"/>
      <c r="CB85" s="84"/>
      <c r="CC85" s="84"/>
      <c r="CD85" s="84"/>
      <c r="CE85" s="58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58"/>
      <c r="CV85" s="84"/>
      <c r="CW85" s="84"/>
      <c r="CX85" s="84"/>
      <c r="CY85" s="84"/>
      <c r="CZ85" s="84"/>
      <c r="DB85" s="61"/>
      <c r="DC85" s="56"/>
      <c r="DD85" s="56"/>
      <c r="DE85" s="56"/>
      <c r="DF85" s="56"/>
      <c r="DG85" s="56"/>
      <c r="DH85" s="56"/>
      <c r="DI85" s="56"/>
      <c r="DJ85" s="56"/>
      <c r="DK85" s="56"/>
    </row>
    <row r="86" spans="1:115" x14ac:dyDescent="0.25">
      <c r="A86" s="112">
        <v>45194</v>
      </c>
      <c r="B86" s="111">
        <v>73</v>
      </c>
      <c r="C86" s="89">
        <v>18840</v>
      </c>
      <c r="D86" s="89" t="s">
        <v>120</v>
      </c>
      <c r="E86" s="83" t="s">
        <v>177</v>
      </c>
      <c r="F86" s="89" t="s">
        <v>252</v>
      </c>
      <c r="G86" s="114"/>
      <c r="H86" s="114"/>
      <c r="I86" s="64">
        <v>3452.4</v>
      </c>
      <c r="J86" s="102"/>
      <c r="K86" s="58"/>
      <c r="L86" s="59">
        <v>575.4</v>
      </c>
      <c r="M86" s="58"/>
      <c r="N86" s="102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58"/>
      <c r="AC86" s="84"/>
      <c r="AD86" s="84"/>
      <c r="AE86" s="58"/>
      <c r="AF86" s="84"/>
      <c r="AG86" s="84"/>
      <c r="AH86" s="84"/>
      <c r="AI86" s="84"/>
      <c r="AJ86" s="84"/>
      <c r="AK86" s="84"/>
      <c r="AL86" s="84"/>
      <c r="AM86" s="56"/>
      <c r="AN86" s="84"/>
      <c r="AO86" s="58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8"/>
      <c r="BA86" s="84"/>
      <c r="BB86" s="84"/>
      <c r="BC86" s="84"/>
      <c r="BD86" s="58"/>
      <c r="BE86" s="84"/>
      <c r="BF86" s="58"/>
      <c r="BG86" s="84"/>
      <c r="BH86" s="58"/>
      <c r="BI86" s="84"/>
      <c r="BJ86" s="58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58"/>
      <c r="BW86" s="84"/>
      <c r="BX86" s="84"/>
      <c r="BY86" s="84"/>
      <c r="BZ86" s="84"/>
      <c r="CA86" s="84"/>
      <c r="CB86" s="84"/>
      <c r="CC86" s="84"/>
      <c r="CD86" s="84"/>
      <c r="CE86" s="58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58"/>
      <c r="CV86" s="84"/>
      <c r="CW86" s="84"/>
      <c r="CX86" s="84"/>
      <c r="CY86" s="84"/>
      <c r="CZ86" s="84"/>
      <c r="DA86" s="84">
        <v>2877</v>
      </c>
      <c r="DB86" s="61"/>
      <c r="DC86" s="56"/>
      <c r="DD86" s="56"/>
      <c r="DE86" s="56"/>
      <c r="DF86" s="56"/>
      <c r="DG86" s="56"/>
      <c r="DH86" s="56"/>
      <c r="DI86" s="56"/>
      <c r="DJ86" s="56"/>
      <c r="DK86" s="56"/>
    </row>
    <row r="87" spans="1:115" x14ac:dyDescent="0.25">
      <c r="A87" s="112">
        <v>45194</v>
      </c>
      <c r="B87" s="111">
        <v>74</v>
      </c>
      <c r="C87" s="89">
        <v>18840</v>
      </c>
      <c r="D87" s="89" t="s">
        <v>120</v>
      </c>
      <c r="E87" s="83" t="s">
        <v>177</v>
      </c>
      <c r="F87" s="89" t="s">
        <v>197</v>
      </c>
      <c r="G87" s="114"/>
      <c r="H87" s="114"/>
      <c r="I87" s="64">
        <v>16.7</v>
      </c>
      <c r="J87" s="102"/>
      <c r="K87" s="58"/>
      <c r="L87" s="59"/>
      <c r="M87" s="58"/>
      <c r="N87" s="102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58"/>
      <c r="AC87" s="84"/>
      <c r="AD87" s="84"/>
      <c r="AE87" s="58"/>
      <c r="AF87" s="84"/>
      <c r="AG87" s="84"/>
      <c r="AH87" s="84"/>
      <c r="AI87" s="84"/>
      <c r="AJ87" s="84"/>
      <c r="AK87" s="84"/>
      <c r="AL87" s="84"/>
      <c r="AM87" s="56"/>
      <c r="AN87" s="84"/>
      <c r="AO87" s="58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8"/>
      <c r="BA87" s="84"/>
      <c r="BB87" s="56">
        <v>16.7</v>
      </c>
      <c r="BC87" s="84"/>
      <c r="BD87" s="58"/>
      <c r="BF87" s="58"/>
      <c r="BG87" s="84"/>
      <c r="BH87" s="58"/>
      <c r="BI87" s="84"/>
      <c r="BJ87" s="58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58"/>
      <c r="BW87" s="84"/>
      <c r="BX87" s="84"/>
      <c r="BY87" s="84"/>
      <c r="BZ87" s="84"/>
      <c r="CA87" s="84"/>
      <c r="CB87" s="84"/>
      <c r="CC87" s="84"/>
      <c r="CD87" s="84"/>
      <c r="CE87" s="58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58"/>
      <c r="CV87" s="84"/>
      <c r="CW87" s="84"/>
      <c r="CX87" s="84"/>
      <c r="CY87" s="84"/>
      <c r="CZ87" s="84"/>
      <c r="DA87" s="84"/>
      <c r="DB87" s="61"/>
      <c r="DC87" s="56"/>
      <c r="DD87" s="56"/>
      <c r="DE87" s="56"/>
      <c r="DF87" s="56"/>
      <c r="DG87" s="56"/>
      <c r="DH87" s="56"/>
      <c r="DI87" s="56"/>
      <c r="DJ87" s="56"/>
      <c r="DK87" s="56"/>
    </row>
    <row r="88" spans="1:115" x14ac:dyDescent="0.25">
      <c r="A88" s="105">
        <v>45198</v>
      </c>
      <c r="B88" s="71">
        <v>75</v>
      </c>
      <c r="C88" s="63" t="s">
        <v>151</v>
      </c>
      <c r="D88" s="56" t="s">
        <v>152</v>
      </c>
      <c r="E88" s="100" t="s">
        <v>177</v>
      </c>
      <c r="F88" s="56" t="s">
        <v>153</v>
      </c>
      <c r="G88" s="88"/>
      <c r="H88" s="88"/>
      <c r="I88" s="64">
        <v>7</v>
      </c>
      <c r="J88" s="67"/>
      <c r="K88" s="58"/>
      <c r="L88" s="59"/>
      <c r="M88" s="58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8"/>
      <c r="AC88" s="56"/>
      <c r="AD88" s="56"/>
      <c r="AE88" s="58"/>
      <c r="AF88" s="56"/>
      <c r="AG88" s="56"/>
      <c r="AH88" s="56"/>
      <c r="AI88" s="56"/>
      <c r="AJ88" s="56"/>
      <c r="AK88" s="56"/>
      <c r="AL88" s="56"/>
      <c r="AM88" s="56"/>
      <c r="AN88" s="56"/>
      <c r="AO88" s="58"/>
      <c r="AP88" s="56"/>
      <c r="AQ88" s="56"/>
      <c r="AR88" s="56"/>
      <c r="AS88" s="56"/>
      <c r="AT88" s="56"/>
      <c r="AU88" s="56"/>
      <c r="AV88" s="56"/>
      <c r="AW88" s="56"/>
      <c r="AX88" s="56"/>
      <c r="AY88" s="56">
        <v>7</v>
      </c>
      <c r="AZ88" s="58"/>
      <c r="BA88" s="84"/>
      <c r="BB88" s="84"/>
      <c r="BC88" s="84"/>
      <c r="BD88" s="58"/>
      <c r="BE88" s="84"/>
      <c r="BF88" s="58"/>
      <c r="BG88" s="84"/>
      <c r="BH88" s="58"/>
      <c r="BI88" s="84"/>
      <c r="BJ88" s="58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58"/>
      <c r="BW88" s="84"/>
      <c r="BX88" s="84"/>
      <c r="BY88" s="84"/>
      <c r="BZ88" s="84"/>
      <c r="CA88" s="84"/>
      <c r="CB88" s="84"/>
      <c r="CC88" s="84"/>
      <c r="CD88" s="84"/>
      <c r="CE88" s="58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58"/>
      <c r="CV88" s="84"/>
      <c r="CW88" s="84"/>
      <c r="CX88" s="84"/>
      <c r="CY88" s="84"/>
      <c r="CZ88" s="84"/>
      <c r="DA88" s="84"/>
      <c r="DB88" s="61"/>
      <c r="DC88" s="56"/>
      <c r="DD88" s="56"/>
      <c r="DE88" s="56"/>
      <c r="DF88" s="56"/>
      <c r="DG88" s="56"/>
      <c r="DH88" s="56"/>
      <c r="DI88" s="56"/>
      <c r="DJ88" s="56"/>
      <c r="DK88" s="56"/>
    </row>
    <row r="89" spans="1:115" x14ac:dyDescent="0.25">
      <c r="A89" s="105">
        <v>45198</v>
      </c>
      <c r="B89" s="71">
        <v>76</v>
      </c>
      <c r="C89" s="63" t="s">
        <v>156</v>
      </c>
      <c r="D89" s="87" t="s">
        <v>157</v>
      </c>
      <c r="E89" s="83" t="s">
        <v>177</v>
      </c>
      <c r="F89" s="56" t="s">
        <v>158</v>
      </c>
      <c r="G89" s="88"/>
      <c r="H89" s="88"/>
      <c r="I89" s="64">
        <v>14</v>
      </c>
      <c r="J89" s="67"/>
      <c r="K89" s="58"/>
      <c r="L89" s="59">
        <v>2.33</v>
      </c>
      <c r="M89" s="58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8"/>
      <c r="AC89" s="56"/>
      <c r="AD89" s="56"/>
      <c r="AE89" s="58"/>
      <c r="AF89" s="56"/>
      <c r="AG89" s="56"/>
      <c r="AH89" s="56"/>
      <c r="AI89" s="56"/>
      <c r="AJ89" s="56"/>
      <c r="AK89" s="56"/>
      <c r="AL89" s="56"/>
      <c r="AM89" s="56"/>
      <c r="AN89" s="56"/>
      <c r="AO89" s="58"/>
      <c r="AP89" s="56"/>
      <c r="AQ89" s="56"/>
      <c r="AR89" s="56"/>
      <c r="AS89" s="56"/>
      <c r="AT89" s="56">
        <v>11.67</v>
      </c>
      <c r="AU89" s="56"/>
      <c r="AV89" s="56"/>
      <c r="AW89" s="56"/>
      <c r="AX89" s="56"/>
      <c r="AY89" s="56"/>
      <c r="AZ89" s="58"/>
      <c r="BA89" s="84"/>
      <c r="BB89" s="84"/>
      <c r="BC89" s="84"/>
      <c r="BD89" s="58"/>
      <c r="BE89" s="84"/>
      <c r="BF89" s="58"/>
      <c r="BG89" s="84"/>
      <c r="BH89" s="58"/>
      <c r="BI89" s="84"/>
      <c r="BJ89" s="58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58"/>
      <c r="BW89" s="84"/>
      <c r="BX89" s="84"/>
      <c r="BY89" s="84"/>
      <c r="BZ89" s="84"/>
      <c r="CA89" s="84"/>
      <c r="CB89" s="84"/>
      <c r="CC89" s="84"/>
      <c r="CD89" s="84"/>
      <c r="CE89" s="58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58"/>
      <c r="CV89" s="84"/>
      <c r="CW89" s="84"/>
      <c r="CX89" s="84"/>
      <c r="CY89" s="84"/>
      <c r="CZ89" s="84"/>
      <c r="DA89" s="84"/>
      <c r="DB89" s="61"/>
      <c r="DC89" s="56"/>
      <c r="DD89" s="56"/>
      <c r="DE89" s="56"/>
      <c r="DF89" s="56"/>
      <c r="DG89" s="56"/>
      <c r="DH89" s="56"/>
      <c r="DI89" s="56"/>
      <c r="DJ89" s="56"/>
      <c r="DK89" s="56"/>
    </row>
    <row r="90" spans="1:115" x14ac:dyDescent="0.25">
      <c r="A90" s="137" t="s">
        <v>198</v>
      </c>
      <c r="B90" s="137"/>
      <c r="C90" s="137"/>
      <c r="D90" s="137"/>
      <c r="E90" s="137"/>
      <c r="F90" s="138"/>
      <c r="G90" s="90">
        <f>H90+DD2+DI2+DK17+DK16+DK15+DK14+DK13+DK12</f>
        <v>168709.34</v>
      </c>
      <c r="H90" s="90">
        <f>H72-I90+J90</f>
        <v>112500.06000000003</v>
      </c>
      <c r="I90" s="106">
        <f>SUM(I73:I89)</f>
        <v>6686.21</v>
      </c>
      <c r="J90" s="79">
        <f>SUM(J73:J89)</f>
        <v>0</v>
      </c>
      <c r="K90" s="58"/>
      <c r="L90" s="80">
        <f>SUM(L73:L89)</f>
        <v>658.13</v>
      </c>
      <c r="M90" s="58"/>
      <c r="N90" s="107">
        <f t="shared" ref="N90:AA90" si="35">SUM(N73:N89)</f>
        <v>0</v>
      </c>
      <c r="O90" s="80">
        <f t="shared" si="35"/>
        <v>0</v>
      </c>
      <c r="P90" s="80">
        <f t="shared" si="35"/>
        <v>0</v>
      </c>
      <c r="Q90" s="80">
        <f t="shared" si="35"/>
        <v>0</v>
      </c>
      <c r="R90" s="80">
        <f t="shared" si="35"/>
        <v>0</v>
      </c>
      <c r="S90" s="80">
        <f t="shared" si="35"/>
        <v>0</v>
      </c>
      <c r="T90" s="80">
        <f t="shared" si="35"/>
        <v>0</v>
      </c>
      <c r="U90" s="80">
        <f t="shared" si="35"/>
        <v>0</v>
      </c>
      <c r="V90" s="80">
        <f t="shared" si="35"/>
        <v>0</v>
      </c>
      <c r="W90" s="80">
        <f t="shared" si="35"/>
        <v>0</v>
      </c>
      <c r="X90" s="80">
        <f t="shared" si="35"/>
        <v>0</v>
      </c>
      <c r="Y90" s="80">
        <f t="shared" si="35"/>
        <v>260.67</v>
      </c>
      <c r="Z90" s="80">
        <f t="shared" si="35"/>
        <v>0</v>
      </c>
      <c r="AA90" s="80">
        <f t="shared" si="35"/>
        <v>0</v>
      </c>
      <c r="AB90" s="58"/>
      <c r="AC90" s="80">
        <f>SUM(AC73:AC89)</f>
        <v>0</v>
      </c>
      <c r="AD90" s="80">
        <f>SUM(AD73:AD89)</f>
        <v>0</v>
      </c>
      <c r="AE90" s="58"/>
      <c r="AF90" s="80">
        <f t="shared" ref="AF90:AN90" si="36">SUM(AF73:AF89)</f>
        <v>560.87</v>
      </c>
      <c r="AG90" s="80">
        <f t="shared" si="36"/>
        <v>0</v>
      </c>
      <c r="AH90" s="108">
        <f t="shared" si="36"/>
        <v>2027.6</v>
      </c>
      <c r="AI90" s="80">
        <f t="shared" si="36"/>
        <v>0</v>
      </c>
      <c r="AJ90" s="80">
        <f t="shared" si="36"/>
        <v>0</v>
      </c>
      <c r="AK90" s="80">
        <f t="shared" si="36"/>
        <v>0</v>
      </c>
      <c r="AL90" s="80">
        <f t="shared" si="36"/>
        <v>0</v>
      </c>
      <c r="AM90" s="80">
        <f>SUM(AM73:AM89)</f>
        <v>32.659999999999997</v>
      </c>
      <c r="AN90" s="80">
        <f t="shared" si="36"/>
        <v>0</v>
      </c>
      <c r="AO90" s="58"/>
      <c r="AP90" s="80">
        <f t="shared" ref="AP90:AY90" si="37">SUM(AP73:AP89)</f>
        <v>27.19</v>
      </c>
      <c r="AQ90" s="80">
        <f t="shared" si="37"/>
        <v>0</v>
      </c>
      <c r="AR90" s="80">
        <f t="shared" si="37"/>
        <v>63.4</v>
      </c>
      <c r="AS90" s="80">
        <f t="shared" si="37"/>
        <v>0</v>
      </c>
      <c r="AT90" s="80">
        <f t="shared" si="37"/>
        <v>11.67</v>
      </c>
      <c r="AU90" s="80">
        <f t="shared" si="37"/>
        <v>0</v>
      </c>
      <c r="AV90" s="80">
        <f t="shared" si="37"/>
        <v>0</v>
      </c>
      <c r="AW90" s="80">
        <f t="shared" si="37"/>
        <v>0</v>
      </c>
      <c r="AX90" s="80">
        <f t="shared" si="37"/>
        <v>0</v>
      </c>
      <c r="AY90" s="80">
        <f t="shared" si="37"/>
        <v>7</v>
      </c>
      <c r="AZ90" s="58"/>
      <c r="BA90" s="80">
        <f>SUM(BA73:BA89)</f>
        <v>0</v>
      </c>
      <c r="BB90" s="80">
        <f>SUM(BB73:BB89)</f>
        <v>16.7</v>
      </c>
      <c r="BC90" s="80">
        <f>SUM(BC73:BC89)</f>
        <v>0</v>
      </c>
      <c r="BD90" s="58"/>
      <c r="BE90" s="80">
        <f>SUM(BE73:BE89)</f>
        <v>0</v>
      </c>
      <c r="BF90" s="58"/>
      <c r="BG90" s="80">
        <f>SUM(BG73:BG89)</f>
        <v>0</v>
      </c>
      <c r="BH90" s="58"/>
      <c r="BI90" s="80">
        <f>SUM(BI73:BI89)</f>
        <v>0</v>
      </c>
      <c r="BJ90" s="58"/>
      <c r="BK90" s="80">
        <f t="shared" ref="BK90:BU90" si="38">SUM(BK73:BK89)</f>
        <v>0</v>
      </c>
      <c r="BL90" s="80">
        <f t="shared" si="38"/>
        <v>0</v>
      </c>
      <c r="BM90" s="80">
        <f t="shared" si="38"/>
        <v>0</v>
      </c>
      <c r="BN90" s="80">
        <f t="shared" si="38"/>
        <v>0</v>
      </c>
      <c r="BO90" s="80">
        <f t="shared" si="38"/>
        <v>0</v>
      </c>
      <c r="BP90" s="80">
        <f t="shared" si="38"/>
        <v>0</v>
      </c>
      <c r="BQ90" s="80">
        <f t="shared" si="38"/>
        <v>70</v>
      </c>
      <c r="BR90" s="80">
        <f t="shared" si="38"/>
        <v>0</v>
      </c>
      <c r="BS90" s="80">
        <f t="shared" si="38"/>
        <v>0</v>
      </c>
      <c r="BT90" s="80">
        <f t="shared" si="38"/>
        <v>0</v>
      </c>
      <c r="BU90" s="80">
        <f t="shared" si="38"/>
        <v>0</v>
      </c>
      <c r="BV90" s="58"/>
      <c r="BW90" s="80">
        <f t="shared" ref="BW90:CD90" si="39">SUM(BW73:BW89)</f>
        <v>0</v>
      </c>
      <c r="BX90" s="80">
        <f t="shared" si="39"/>
        <v>0</v>
      </c>
      <c r="BY90" s="80">
        <f t="shared" si="39"/>
        <v>0</v>
      </c>
      <c r="BZ90" s="80">
        <f t="shared" si="39"/>
        <v>0</v>
      </c>
      <c r="CA90" s="80">
        <f t="shared" si="39"/>
        <v>0</v>
      </c>
      <c r="CB90" s="80">
        <f t="shared" si="39"/>
        <v>0</v>
      </c>
      <c r="CC90" s="80">
        <f t="shared" si="39"/>
        <v>0</v>
      </c>
      <c r="CD90" s="80">
        <f t="shared" si="39"/>
        <v>0</v>
      </c>
      <c r="CE90" s="58"/>
      <c r="CF90" s="80">
        <f t="shared" ref="CF90:CT90" si="40">SUM(CF73:CF89)</f>
        <v>0</v>
      </c>
      <c r="CG90" s="80">
        <f t="shared" si="40"/>
        <v>0</v>
      </c>
      <c r="CH90" s="80">
        <f t="shared" si="40"/>
        <v>0</v>
      </c>
      <c r="CI90" s="80">
        <f t="shared" si="40"/>
        <v>0</v>
      </c>
      <c r="CJ90" s="80">
        <f t="shared" si="40"/>
        <v>0</v>
      </c>
      <c r="CK90" s="80">
        <f t="shared" si="40"/>
        <v>0</v>
      </c>
      <c r="CL90" s="80">
        <f t="shared" si="40"/>
        <v>0</v>
      </c>
      <c r="CM90" s="80">
        <f t="shared" si="40"/>
        <v>0</v>
      </c>
      <c r="CN90" s="80">
        <f t="shared" si="40"/>
        <v>0</v>
      </c>
      <c r="CO90" s="80">
        <f t="shared" si="40"/>
        <v>0</v>
      </c>
      <c r="CP90" s="80">
        <f t="shared" si="40"/>
        <v>0</v>
      </c>
      <c r="CQ90" s="80">
        <f t="shared" si="40"/>
        <v>0</v>
      </c>
      <c r="CR90" s="80">
        <f t="shared" si="40"/>
        <v>0</v>
      </c>
      <c r="CS90" s="80">
        <f t="shared" si="40"/>
        <v>0</v>
      </c>
      <c r="CT90" s="80">
        <f t="shared" si="40"/>
        <v>0</v>
      </c>
      <c r="CU90" s="58"/>
      <c r="CV90" s="80">
        <f t="shared" ref="CV90:DA90" si="41">SUM(CV73:CV89)</f>
        <v>0</v>
      </c>
      <c r="CW90" s="80">
        <f t="shared" si="41"/>
        <v>0</v>
      </c>
      <c r="CX90" s="80">
        <f t="shared" si="41"/>
        <v>0</v>
      </c>
      <c r="CY90" s="80">
        <f t="shared" si="41"/>
        <v>0</v>
      </c>
      <c r="CZ90" s="80">
        <f t="shared" si="41"/>
        <v>0</v>
      </c>
      <c r="DA90" s="80">
        <f t="shared" si="41"/>
        <v>2950.32</v>
      </c>
      <c r="DB90" s="61"/>
      <c r="DC90" s="56"/>
      <c r="DD90" s="56"/>
      <c r="DE90" s="56"/>
      <c r="DF90" s="56"/>
      <c r="DG90" s="56"/>
      <c r="DH90" s="56"/>
      <c r="DI90" s="56"/>
      <c r="DJ90" s="56"/>
      <c r="DK90" s="56"/>
    </row>
    <row r="91" spans="1:115" x14ac:dyDescent="0.25">
      <c r="A91" s="105">
        <v>45204</v>
      </c>
      <c r="B91" s="56">
        <v>77</v>
      </c>
      <c r="C91" s="87">
        <v>18862</v>
      </c>
      <c r="D91" s="87" t="s">
        <v>120</v>
      </c>
      <c r="E91" s="83" t="s">
        <v>199</v>
      </c>
      <c r="F91" s="87" t="s">
        <v>200</v>
      </c>
      <c r="G91" s="93"/>
      <c r="H91" s="93"/>
      <c r="I91" s="64">
        <v>390</v>
      </c>
      <c r="J91" s="102"/>
      <c r="K91" s="58"/>
      <c r="L91" s="59"/>
      <c r="M91" s="58"/>
      <c r="N91" s="102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58"/>
      <c r="AC91" s="84"/>
      <c r="AD91" s="84"/>
      <c r="AE91" s="58"/>
      <c r="AF91" s="84"/>
      <c r="AG91" s="84"/>
      <c r="AH91" s="84"/>
      <c r="AI91" s="84"/>
      <c r="AJ91" s="84"/>
      <c r="AK91" s="84"/>
      <c r="AL91" s="84"/>
      <c r="AM91" s="84"/>
      <c r="AN91" s="84"/>
      <c r="AO91" s="58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8"/>
      <c r="BA91" s="84"/>
      <c r="BB91" s="84"/>
      <c r="BC91" s="84"/>
      <c r="BD91" s="58"/>
      <c r="BE91" s="84"/>
      <c r="BF91" s="58"/>
      <c r="BG91" s="84"/>
      <c r="BH91" s="58"/>
      <c r="BI91" s="84"/>
      <c r="BJ91" s="58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58"/>
      <c r="BW91" s="84"/>
      <c r="BX91" s="84"/>
      <c r="BY91" s="84"/>
      <c r="BZ91" s="84"/>
      <c r="CA91" s="84"/>
      <c r="CB91" s="84"/>
      <c r="CC91" s="84"/>
      <c r="CD91" s="84"/>
      <c r="CE91" s="58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58"/>
      <c r="CV91" s="84"/>
      <c r="CW91" s="84"/>
      <c r="CX91" s="84"/>
      <c r="CY91" s="84"/>
      <c r="CZ91" s="84"/>
      <c r="DA91" s="84">
        <v>390</v>
      </c>
      <c r="DB91" s="61"/>
      <c r="DC91" s="56"/>
      <c r="DD91" s="56"/>
      <c r="DE91" s="56"/>
      <c r="DF91" s="56"/>
      <c r="DG91" s="56"/>
      <c r="DH91" s="56"/>
      <c r="DI91" s="56"/>
      <c r="DJ91" s="56"/>
      <c r="DK91" s="56"/>
    </row>
    <row r="92" spans="1:115" x14ac:dyDescent="0.25">
      <c r="A92" s="105">
        <v>45204</v>
      </c>
      <c r="B92" s="56">
        <v>78</v>
      </c>
      <c r="C92" s="87">
        <v>18862</v>
      </c>
      <c r="D92" s="87" t="s">
        <v>120</v>
      </c>
      <c r="E92" s="83" t="s">
        <v>199</v>
      </c>
      <c r="F92" s="87" t="s">
        <v>201</v>
      </c>
      <c r="G92" s="93"/>
      <c r="H92" s="93"/>
      <c r="I92" s="64">
        <v>720</v>
      </c>
      <c r="J92" s="102"/>
      <c r="K92" s="58"/>
      <c r="L92" s="59">
        <v>120</v>
      </c>
      <c r="M92" s="58"/>
      <c r="N92" s="102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58"/>
      <c r="AC92" s="84"/>
      <c r="AD92" s="84"/>
      <c r="AE92" s="58"/>
      <c r="AF92" s="84"/>
      <c r="AG92" s="84"/>
      <c r="AH92" s="84"/>
      <c r="AI92" s="84"/>
      <c r="AJ92" s="84"/>
      <c r="AK92" s="84"/>
      <c r="AL92" s="84"/>
      <c r="AM92" s="84"/>
      <c r="AN92" s="84"/>
      <c r="AO92" s="58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8"/>
      <c r="BA92" s="84"/>
      <c r="BB92" s="84"/>
      <c r="BC92" s="84"/>
      <c r="BD92" s="58"/>
      <c r="BE92" s="84"/>
      <c r="BF92" s="58"/>
      <c r="BG92" s="84"/>
      <c r="BH92" s="58"/>
      <c r="BI92" s="84"/>
      <c r="BJ92" s="58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58"/>
      <c r="BW92" s="84"/>
      <c r="BX92" s="84"/>
      <c r="BY92" s="84"/>
      <c r="BZ92" s="84"/>
      <c r="CA92" s="84"/>
      <c r="CB92" s="84"/>
      <c r="CC92" s="84"/>
      <c r="CD92" s="84"/>
      <c r="CE92" s="58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58"/>
      <c r="CV92" s="84"/>
      <c r="CW92" s="84"/>
      <c r="CX92" s="84"/>
      <c r="CY92" s="84"/>
      <c r="CZ92" s="84"/>
      <c r="DA92" s="84">
        <v>600</v>
      </c>
      <c r="DB92" s="61"/>
      <c r="DC92" s="56"/>
      <c r="DD92" s="56"/>
      <c r="DE92" s="56"/>
      <c r="DF92" s="56"/>
      <c r="DG92" s="56"/>
      <c r="DH92" s="56"/>
      <c r="DI92" s="56"/>
      <c r="DJ92" s="56"/>
      <c r="DK92" s="56"/>
    </row>
    <row r="93" spans="1:115" x14ac:dyDescent="0.25">
      <c r="A93" s="105">
        <v>45215</v>
      </c>
      <c r="B93" s="56">
        <v>79</v>
      </c>
      <c r="C93" s="56" t="s">
        <v>141</v>
      </c>
      <c r="D93" s="87" t="s">
        <v>142</v>
      </c>
      <c r="E93" s="83" t="s">
        <v>199</v>
      </c>
      <c r="F93" s="56" t="s">
        <v>143</v>
      </c>
      <c r="G93" s="93"/>
      <c r="H93" s="93"/>
      <c r="I93" s="64">
        <v>312.8</v>
      </c>
      <c r="J93" s="64"/>
      <c r="K93" s="58"/>
      <c r="L93" s="59">
        <v>52.13</v>
      </c>
      <c r="M93" s="58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>
        <v>260.67</v>
      </c>
      <c r="Z93" s="84"/>
      <c r="AA93" s="84"/>
      <c r="AB93" s="58"/>
      <c r="AC93" s="84"/>
      <c r="AD93" s="84"/>
      <c r="AE93" s="58"/>
      <c r="AF93" s="84"/>
      <c r="AG93" s="84"/>
      <c r="AH93" s="84"/>
      <c r="AI93" s="84"/>
      <c r="AJ93" s="84"/>
      <c r="AK93" s="84"/>
      <c r="AL93" s="84"/>
      <c r="AM93" s="84"/>
      <c r="AN93" s="84"/>
      <c r="AO93" s="58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8"/>
      <c r="BA93" s="84"/>
      <c r="BB93" s="84"/>
      <c r="BC93" s="84"/>
      <c r="BD93" s="58"/>
      <c r="BE93" s="84"/>
      <c r="BF93" s="58"/>
      <c r="BG93" s="84"/>
      <c r="BH93" s="58"/>
      <c r="BI93" s="84"/>
      <c r="BJ93" s="58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58"/>
      <c r="BW93" s="84"/>
      <c r="BX93" s="84"/>
      <c r="BY93" s="84"/>
      <c r="BZ93" s="84"/>
      <c r="CA93" s="84"/>
      <c r="CB93" s="84"/>
      <c r="CC93" s="84"/>
      <c r="CD93" s="84"/>
      <c r="CE93" s="58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58"/>
      <c r="CV93" s="84"/>
      <c r="CW93" s="84"/>
      <c r="CX93" s="84"/>
      <c r="CY93" s="84"/>
      <c r="CZ93" s="84"/>
      <c r="DA93" s="84"/>
      <c r="DB93" s="61"/>
      <c r="DC93" s="56"/>
      <c r="DD93" s="56"/>
      <c r="DE93" s="56"/>
      <c r="DF93" s="56"/>
      <c r="DG93" s="56"/>
      <c r="DH93" s="56"/>
      <c r="DI93" s="56"/>
      <c r="DJ93" s="56"/>
      <c r="DK93" s="56"/>
    </row>
    <row r="94" spans="1:115" x14ac:dyDescent="0.25">
      <c r="A94" s="105">
        <v>45216</v>
      </c>
      <c r="B94" s="56">
        <v>80</v>
      </c>
      <c r="C94" s="82" t="s">
        <v>144</v>
      </c>
      <c r="D94" s="89" t="s">
        <v>131</v>
      </c>
      <c r="E94" s="83" t="s">
        <v>199</v>
      </c>
      <c r="F94" s="82" t="s">
        <v>146</v>
      </c>
      <c r="G94" s="113"/>
      <c r="H94" s="113"/>
      <c r="I94" s="64">
        <v>11.28</v>
      </c>
      <c r="J94" s="64"/>
      <c r="K94" s="58"/>
      <c r="L94" s="59">
        <v>1.88</v>
      </c>
      <c r="M94" s="58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8"/>
      <c r="AC94" s="56"/>
      <c r="AD94" s="56"/>
      <c r="AE94" s="58"/>
      <c r="AF94" s="56"/>
      <c r="AG94" s="56"/>
      <c r="AH94" s="56"/>
      <c r="AI94" s="56"/>
      <c r="AJ94" s="56"/>
      <c r="AK94" s="56"/>
      <c r="AL94" s="56"/>
      <c r="AM94" s="56"/>
      <c r="AN94" s="56"/>
      <c r="AO94" s="58"/>
      <c r="AP94" s="56"/>
      <c r="AQ94" s="56"/>
      <c r="AR94" s="56">
        <v>9.4</v>
      </c>
      <c r="AS94" s="56"/>
      <c r="AT94" s="56"/>
      <c r="AU94" s="56"/>
      <c r="AV94" s="56"/>
      <c r="AW94" s="56"/>
      <c r="AX94" s="56"/>
      <c r="AY94" s="56"/>
      <c r="AZ94" s="58"/>
      <c r="BA94" s="84"/>
      <c r="BB94" s="84"/>
      <c r="BC94" s="84"/>
      <c r="BD94" s="58"/>
      <c r="BE94" s="84"/>
      <c r="BF94" s="58"/>
      <c r="BG94" s="84"/>
      <c r="BH94" s="58"/>
      <c r="BI94" s="84"/>
      <c r="BJ94" s="58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58"/>
      <c r="BW94" s="84"/>
      <c r="BX94" s="84"/>
      <c r="BY94" s="84"/>
      <c r="BZ94" s="84"/>
      <c r="CA94" s="84"/>
      <c r="CB94" s="84"/>
      <c r="CC94" s="84"/>
      <c r="CD94" s="84"/>
      <c r="CE94" s="58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58"/>
      <c r="CV94" s="84"/>
      <c r="CW94" s="84"/>
      <c r="CX94" s="84"/>
      <c r="CY94" s="84"/>
      <c r="CZ94" s="84"/>
      <c r="DA94" s="84"/>
      <c r="DB94" s="61"/>
      <c r="DC94" s="56"/>
      <c r="DD94" s="56"/>
      <c r="DE94" s="56"/>
      <c r="DF94" s="56"/>
      <c r="DG94" s="56"/>
      <c r="DH94" s="56"/>
      <c r="DI94" s="56"/>
      <c r="DJ94" s="56"/>
      <c r="DK94" s="56"/>
    </row>
    <row r="95" spans="1:115" x14ac:dyDescent="0.25">
      <c r="A95" s="105">
        <v>45217</v>
      </c>
      <c r="B95" s="56">
        <v>81</v>
      </c>
      <c r="C95" s="56" t="s">
        <v>144</v>
      </c>
      <c r="D95" s="87" t="s">
        <v>131</v>
      </c>
      <c r="E95" s="83" t="s">
        <v>199</v>
      </c>
      <c r="F95" s="56" t="s">
        <v>145</v>
      </c>
      <c r="G95" s="88"/>
      <c r="H95" s="88"/>
      <c r="I95" s="64">
        <v>64.8</v>
      </c>
      <c r="J95" s="64"/>
      <c r="K95" s="58"/>
      <c r="L95" s="59">
        <v>10.8</v>
      </c>
      <c r="M95" s="5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8"/>
      <c r="AC95" s="56"/>
      <c r="AD95" s="56"/>
      <c r="AE95" s="58"/>
      <c r="AF95" s="56"/>
      <c r="AG95" s="56"/>
      <c r="AH95" s="56"/>
      <c r="AI95" s="56"/>
      <c r="AJ95" s="56"/>
      <c r="AK95" s="56"/>
      <c r="AL95" s="56"/>
      <c r="AM95" s="56"/>
      <c r="AN95" s="56"/>
      <c r="AO95" s="58"/>
      <c r="AP95" s="56"/>
      <c r="AQ95" s="56"/>
      <c r="AR95" s="56">
        <v>54</v>
      </c>
      <c r="AS95" s="56"/>
      <c r="AT95" s="56"/>
      <c r="AU95" s="56"/>
      <c r="AV95" s="56"/>
      <c r="AW95" s="56"/>
      <c r="AX95" s="56"/>
      <c r="AY95" s="56"/>
      <c r="AZ95" s="58"/>
      <c r="BA95" s="84"/>
      <c r="BB95" s="84"/>
      <c r="BC95" s="84"/>
      <c r="BD95" s="58"/>
      <c r="BE95" s="84"/>
      <c r="BF95" s="58"/>
      <c r="BG95" s="84"/>
      <c r="BH95" s="58"/>
      <c r="BI95" s="84"/>
      <c r="BJ95" s="58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58"/>
      <c r="BW95" s="84"/>
      <c r="BX95" s="84"/>
      <c r="BY95" s="84"/>
      <c r="BZ95" s="84"/>
      <c r="CA95" s="84"/>
      <c r="CB95" s="84"/>
      <c r="CC95" s="84"/>
      <c r="CD95" s="84"/>
      <c r="CE95" s="58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58"/>
      <c r="CV95" s="84"/>
      <c r="CW95" s="84"/>
      <c r="CX95" s="84"/>
      <c r="CY95" s="84"/>
      <c r="CZ95" s="84"/>
      <c r="DA95" s="84"/>
      <c r="DB95" s="61"/>
      <c r="DC95" s="56"/>
      <c r="DD95" s="56"/>
      <c r="DE95" s="56"/>
      <c r="DF95" s="56"/>
      <c r="DG95" s="56"/>
      <c r="DH95" s="56"/>
      <c r="DI95" s="56"/>
      <c r="DJ95" s="56"/>
      <c r="DK95" s="56"/>
    </row>
    <row r="96" spans="1:115" x14ac:dyDescent="0.25">
      <c r="A96" s="105">
        <v>45224</v>
      </c>
      <c r="B96" s="56">
        <v>83</v>
      </c>
      <c r="C96" s="82" t="s">
        <v>119</v>
      </c>
      <c r="D96" s="87" t="s">
        <v>157</v>
      </c>
      <c r="E96" s="83" t="s">
        <v>199</v>
      </c>
      <c r="F96" s="56" t="s">
        <v>202</v>
      </c>
      <c r="I96" s="64">
        <v>1578.65</v>
      </c>
      <c r="J96" s="102"/>
      <c r="K96" s="58"/>
      <c r="L96" s="59"/>
      <c r="M96" s="58"/>
      <c r="N96" s="102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58"/>
      <c r="AC96" s="84"/>
      <c r="AD96" s="84"/>
      <c r="AE96" s="58"/>
      <c r="AF96" s="84"/>
      <c r="AG96" s="84"/>
      <c r="AH96" s="84"/>
      <c r="AI96" s="56">
        <v>1578.65</v>
      </c>
      <c r="AJ96" s="84"/>
      <c r="AK96" s="84"/>
      <c r="AL96" s="84"/>
      <c r="AM96" s="84"/>
      <c r="AN96" s="84"/>
      <c r="AO96" s="58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8"/>
      <c r="BA96" s="84"/>
      <c r="BB96" s="84"/>
      <c r="BC96" s="84"/>
      <c r="BD96" s="58"/>
      <c r="BE96" s="84"/>
      <c r="BF96" s="58"/>
      <c r="BG96" s="84"/>
      <c r="BH96" s="58"/>
      <c r="BI96" s="84"/>
      <c r="BJ96" s="58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58"/>
      <c r="BW96" s="84"/>
      <c r="BX96" s="84"/>
      <c r="BY96" s="84"/>
      <c r="BZ96" s="84"/>
      <c r="CA96" s="84"/>
      <c r="CB96" s="84"/>
      <c r="CC96" s="84"/>
      <c r="CD96" s="84"/>
      <c r="CE96" s="58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58"/>
      <c r="CV96" s="84"/>
      <c r="CW96" s="84"/>
      <c r="CX96" s="84"/>
      <c r="CY96" s="84"/>
      <c r="CZ96" s="84"/>
      <c r="DA96" s="84"/>
      <c r="DB96" s="61"/>
      <c r="DC96" s="56"/>
      <c r="DD96" s="56"/>
      <c r="DE96" s="56"/>
      <c r="DF96" s="56"/>
      <c r="DG96" s="56"/>
      <c r="DH96" s="56"/>
      <c r="DI96" s="56"/>
      <c r="DJ96" s="56"/>
      <c r="DK96" s="56"/>
    </row>
    <row r="97" spans="1:115" x14ac:dyDescent="0.25">
      <c r="A97" s="105">
        <v>45226</v>
      </c>
      <c r="B97" s="71">
        <v>84</v>
      </c>
      <c r="C97" s="63" t="s">
        <v>151</v>
      </c>
      <c r="D97" s="56" t="s">
        <v>152</v>
      </c>
      <c r="E97" s="100" t="s">
        <v>199</v>
      </c>
      <c r="F97" s="56" t="s">
        <v>153</v>
      </c>
      <c r="G97" s="88"/>
      <c r="H97" s="88"/>
      <c r="I97" s="64">
        <v>7</v>
      </c>
      <c r="J97" s="102"/>
      <c r="K97" s="58"/>
      <c r="L97" s="59"/>
      <c r="M97" s="58"/>
      <c r="N97" s="102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58"/>
      <c r="AC97" s="84"/>
      <c r="AD97" s="84"/>
      <c r="AE97" s="58"/>
      <c r="AF97" s="84"/>
      <c r="AG97" s="84"/>
      <c r="AH97" s="84"/>
      <c r="AI97" s="84"/>
      <c r="AJ97" s="84"/>
      <c r="AK97" s="84"/>
      <c r="AL97" s="84"/>
      <c r="AM97" s="84"/>
      <c r="AN97" s="84"/>
      <c r="AO97" s="58"/>
      <c r="AP97" s="56"/>
      <c r="AQ97" s="56"/>
      <c r="AR97" s="56"/>
      <c r="AS97" s="56"/>
      <c r="AT97" s="56"/>
      <c r="AU97" s="56"/>
      <c r="AV97" s="56"/>
      <c r="AW97" s="56"/>
      <c r="AX97" s="56"/>
      <c r="AY97" s="56">
        <v>7</v>
      </c>
      <c r="AZ97" s="58"/>
      <c r="BA97" s="84"/>
      <c r="BB97" s="84"/>
      <c r="BC97" s="84"/>
      <c r="BD97" s="58"/>
      <c r="BE97" s="84"/>
      <c r="BF97" s="58"/>
      <c r="BG97" s="84"/>
      <c r="BH97" s="58"/>
      <c r="BI97" s="84"/>
      <c r="BJ97" s="58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58"/>
      <c r="BW97" s="84"/>
      <c r="BX97" s="84"/>
      <c r="BY97" s="84"/>
      <c r="BZ97" s="84"/>
      <c r="CA97" s="84"/>
      <c r="CB97" s="84"/>
      <c r="CC97" s="84"/>
      <c r="CD97" s="84"/>
      <c r="CE97" s="58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58"/>
      <c r="CV97" s="84"/>
      <c r="CW97" s="84"/>
      <c r="CX97" s="84"/>
      <c r="CY97" s="84"/>
      <c r="CZ97" s="84"/>
      <c r="DA97" s="84"/>
      <c r="DB97" s="61"/>
      <c r="DC97" s="56"/>
      <c r="DD97" s="56"/>
      <c r="DE97" s="56"/>
      <c r="DF97" s="56"/>
      <c r="DG97" s="56"/>
      <c r="DH97" s="56"/>
      <c r="DI97" s="56"/>
      <c r="DJ97" s="56"/>
      <c r="DK97" s="56"/>
    </row>
    <row r="98" spans="1:115" x14ac:dyDescent="0.25">
      <c r="A98" s="105">
        <v>45230</v>
      </c>
      <c r="B98" s="71">
        <v>85</v>
      </c>
      <c r="C98" s="63" t="s">
        <v>156</v>
      </c>
      <c r="D98" s="87" t="s">
        <v>157</v>
      </c>
      <c r="E98" s="83" t="s">
        <v>199</v>
      </c>
      <c r="F98" s="56" t="s">
        <v>158</v>
      </c>
      <c r="G98" s="88"/>
      <c r="H98" s="93"/>
      <c r="I98" s="64">
        <v>14</v>
      </c>
      <c r="J98" s="102"/>
      <c r="K98" s="58"/>
      <c r="L98" s="59">
        <v>2.33</v>
      </c>
      <c r="M98" s="58"/>
      <c r="N98" s="102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58"/>
      <c r="AC98" s="84"/>
      <c r="AD98" s="84"/>
      <c r="AE98" s="58"/>
      <c r="AF98" s="84"/>
      <c r="AG98" s="84"/>
      <c r="AH98" s="84"/>
      <c r="AI98" s="84"/>
      <c r="AJ98" s="84"/>
      <c r="AK98" s="84"/>
      <c r="AL98" s="84"/>
      <c r="AM98" s="84"/>
      <c r="AN98" s="84"/>
      <c r="AO98" s="58"/>
      <c r="AP98" s="56"/>
      <c r="AQ98" s="56"/>
      <c r="AR98" s="56"/>
      <c r="AS98" s="56"/>
      <c r="AT98" s="56">
        <v>11.67</v>
      </c>
      <c r="AU98" s="56"/>
      <c r="AV98" s="56"/>
      <c r="AW98" s="56"/>
      <c r="AX98" s="56"/>
      <c r="AY98" s="56"/>
      <c r="AZ98" s="58"/>
      <c r="BA98" s="84"/>
      <c r="BB98" s="84"/>
      <c r="BC98" s="84"/>
      <c r="BD98" s="58"/>
      <c r="BE98" s="84"/>
      <c r="BF98" s="58"/>
      <c r="BG98" s="84"/>
      <c r="BH98" s="58"/>
      <c r="BI98" s="84"/>
      <c r="BJ98" s="58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58"/>
      <c r="BW98" s="84"/>
      <c r="BX98" s="84"/>
      <c r="BY98" s="84"/>
      <c r="BZ98" s="84"/>
      <c r="CA98" s="84"/>
      <c r="CB98" s="84"/>
      <c r="CC98" s="84"/>
      <c r="CD98" s="84"/>
      <c r="CE98" s="58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58"/>
      <c r="CV98" s="84"/>
      <c r="CW98" s="84"/>
      <c r="CX98" s="84"/>
      <c r="CY98" s="84"/>
      <c r="CZ98" s="84"/>
      <c r="DA98" s="84"/>
      <c r="DB98" s="61"/>
      <c r="DC98" s="56"/>
      <c r="DD98" s="56"/>
      <c r="DE98" s="56"/>
      <c r="DF98" s="56"/>
      <c r="DG98" s="56"/>
      <c r="DH98" s="56"/>
      <c r="DI98" s="56"/>
      <c r="DJ98" s="56"/>
      <c r="DK98" s="56"/>
    </row>
    <row r="99" spans="1:115" x14ac:dyDescent="0.25">
      <c r="A99" s="137" t="s">
        <v>203</v>
      </c>
      <c r="B99" s="137"/>
      <c r="C99" s="137"/>
      <c r="D99" s="137"/>
      <c r="E99" s="137"/>
      <c r="F99" s="138"/>
      <c r="G99" s="90">
        <f>H99+DD2+DI2+DK17+DK16+DK15+DK14+DK13+DK12+DK11</f>
        <v>165657.76999999999</v>
      </c>
      <c r="H99" s="90">
        <f>H90-I99+J99</f>
        <v>109401.53000000003</v>
      </c>
      <c r="I99" s="106">
        <f>SUM(I91:I98)</f>
        <v>3098.5299999999997</v>
      </c>
      <c r="J99" s="79">
        <f>SUM(J91:J98)</f>
        <v>0</v>
      </c>
      <c r="K99" s="58"/>
      <c r="L99" s="80">
        <f>SUM(L91:L98)</f>
        <v>187.14000000000001</v>
      </c>
      <c r="M99" s="58"/>
      <c r="N99" s="107">
        <f t="shared" ref="N99:AA99" si="42">SUM(N91:N98)</f>
        <v>0</v>
      </c>
      <c r="O99" s="80">
        <f t="shared" si="42"/>
        <v>0</v>
      </c>
      <c r="P99" s="80">
        <f t="shared" si="42"/>
        <v>0</v>
      </c>
      <c r="Q99" s="80">
        <f t="shared" si="42"/>
        <v>0</v>
      </c>
      <c r="R99" s="80">
        <f t="shared" si="42"/>
        <v>0</v>
      </c>
      <c r="S99" s="80">
        <f t="shared" si="42"/>
        <v>0</v>
      </c>
      <c r="T99" s="80">
        <f t="shared" si="42"/>
        <v>0</v>
      </c>
      <c r="U99" s="80">
        <f t="shared" si="42"/>
        <v>0</v>
      </c>
      <c r="V99" s="80">
        <f t="shared" si="42"/>
        <v>0</v>
      </c>
      <c r="W99" s="80">
        <f t="shared" si="42"/>
        <v>0</v>
      </c>
      <c r="X99" s="80">
        <f t="shared" si="42"/>
        <v>0</v>
      </c>
      <c r="Y99" s="80">
        <f t="shared" si="42"/>
        <v>260.67</v>
      </c>
      <c r="Z99" s="80">
        <f t="shared" si="42"/>
        <v>0</v>
      </c>
      <c r="AA99" s="80">
        <f t="shared" si="42"/>
        <v>0</v>
      </c>
      <c r="AB99" s="58"/>
      <c r="AC99" s="80">
        <f>SUM(AC91:AC98)</f>
        <v>0</v>
      </c>
      <c r="AD99" s="80">
        <f>SUM(AD91:AD98)</f>
        <v>0</v>
      </c>
      <c r="AE99" s="58"/>
      <c r="AF99" s="80">
        <f t="shared" ref="AF99:AN99" si="43">SUM(AF91:AF98)</f>
        <v>0</v>
      </c>
      <c r="AG99" s="80">
        <f t="shared" si="43"/>
        <v>0</v>
      </c>
      <c r="AH99" s="108">
        <f t="shared" si="43"/>
        <v>0</v>
      </c>
      <c r="AI99" s="80">
        <f t="shared" si="43"/>
        <v>1578.65</v>
      </c>
      <c r="AJ99" s="80">
        <f t="shared" si="43"/>
        <v>0</v>
      </c>
      <c r="AK99" s="80">
        <f t="shared" si="43"/>
        <v>0</v>
      </c>
      <c r="AL99" s="80">
        <f t="shared" si="43"/>
        <v>0</v>
      </c>
      <c r="AM99" s="80">
        <f t="shared" si="43"/>
        <v>0</v>
      </c>
      <c r="AN99" s="80">
        <f t="shared" si="43"/>
        <v>0</v>
      </c>
      <c r="AO99" s="58"/>
      <c r="AP99" s="80">
        <f t="shared" ref="AP99:AY99" si="44">SUM(AP91:AP98)</f>
        <v>0</v>
      </c>
      <c r="AQ99" s="80">
        <f t="shared" si="44"/>
        <v>0</v>
      </c>
      <c r="AR99" s="80">
        <f t="shared" si="44"/>
        <v>63.4</v>
      </c>
      <c r="AS99" s="80">
        <f t="shared" si="44"/>
        <v>0</v>
      </c>
      <c r="AT99" s="80">
        <f t="shared" si="44"/>
        <v>11.67</v>
      </c>
      <c r="AU99" s="80">
        <f t="shared" si="44"/>
        <v>0</v>
      </c>
      <c r="AV99" s="80">
        <f t="shared" si="44"/>
        <v>0</v>
      </c>
      <c r="AW99" s="80">
        <f t="shared" si="44"/>
        <v>0</v>
      </c>
      <c r="AX99" s="80">
        <f t="shared" si="44"/>
        <v>0</v>
      </c>
      <c r="AY99" s="80">
        <f t="shared" si="44"/>
        <v>7</v>
      </c>
      <c r="AZ99" s="58"/>
      <c r="BA99" s="80">
        <f>SUM(BA91:BA98)</f>
        <v>0</v>
      </c>
      <c r="BB99" s="80">
        <f>SUM(BB91:BB98)</f>
        <v>0</v>
      </c>
      <c r="BC99" s="80">
        <f>SUM(BC91:BC98)</f>
        <v>0</v>
      </c>
      <c r="BD99" s="58"/>
      <c r="BE99" s="80">
        <f>SUM(BE91:BE98)</f>
        <v>0</v>
      </c>
      <c r="BF99" s="58"/>
      <c r="BG99" s="80">
        <f>SUM(BG91:BG98)</f>
        <v>0</v>
      </c>
      <c r="BH99" s="58"/>
      <c r="BI99" s="80">
        <f>SUM(BI91:BI98)</f>
        <v>0</v>
      </c>
      <c r="BJ99" s="58"/>
      <c r="BK99" s="80">
        <f t="shared" ref="BK99:BU99" si="45">SUM(BK91:BK98)</f>
        <v>0</v>
      </c>
      <c r="BL99" s="80">
        <f t="shared" si="45"/>
        <v>0</v>
      </c>
      <c r="BM99" s="80">
        <f t="shared" si="45"/>
        <v>0</v>
      </c>
      <c r="BN99" s="80">
        <f t="shared" si="45"/>
        <v>0</v>
      </c>
      <c r="BO99" s="80">
        <f t="shared" si="45"/>
        <v>0</v>
      </c>
      <c r="BP99" s="80">
        <f t="shared" si="45"/>
        <v>0</v>
      </c>
      <c r="BQ99" s="80">
        <f t="shared" si="45"/>
        <v>0</v>
      </c>
      <c r="BR99" s="80">
        <f t="shared" si="45"/>
        <v>0</v>
      </c>
      <c r="BS99" s="80">
        <f t="shared" si="45"/>
        <v>0</v>
      </c>
      <c r="BT99" s="80">
        <f t="shared" si="45"/>
        <v>0</v>
      </c>
      <c r="BU99" s="80">
        <f t="shared" si="45"/>
        <v>0</v>
      </c>
      <c r="BV99" s="58"/>
      <c r="BW99" s="80">
        <f t="shared" ref="BW99:CD99" si="46">SUM(BW91:BW98)</f>
        <v>0</v>
      </c>
      <c r="BX99" s="80">
        <f t="shared" si="46"/>
        <v>0</v>
      </c>
      <c r="BY99" s="80">
        <f t="shared" si="46"/>
        <v>0</v>
      </c>
      <c r="BZ99" s="80">
        <f t="shared" si="46"/>
        <v>0</v>
      </c>
      <c r="CA99" s="80">
        <f t="shared" si="46"/>
        <v>0</v>
      </c>
      <c r="CB99" s="80">
        <f t="shared" si="46"/>
        <v>0</v>
      </c>
      <c r="CC99" s="80">
        <f t="shared" si="46"/>
        <v>0</v>
      </c>
      <c r="CD99" s="80">
        <f t="shared" si="46"/>
        <v>0</v>
      </c>
      <c r="CE99" s="58"/>
      <c r="CF99" s="80">
        <f t="shared" ref="CF99:CT99" si="47">SUM(CF91:CF98)</f>
        <v>0</v>
      </c>
      <c r="CG99" s="80">
        <f t="shared" si="47"/>
        <v>0</v>
      </c>
      <c r="CH99" s="80">
        <f t="shared" si="47"/>
        <v>0</v>
      </c>
      <c r="CI99" s="80">
        <f t="shared" si="47"/>
        <v>0</v>
      </c>
      <c r="CJ99" s="80">
        <f t="shared" si="47"/>
        <v>0</v>
      </c>
      <c r="CK99" s="80">
        <f t="shared" si="47"/>
        <v>0</v>
      </c>
      <c r="CL99" s="80">
        <f t="shared" si="47"/>
        <v>0</v>
      </c>
      <c r="CM99" s="80">
        <f t="shared" si="47"/>
        <v>0</v>
      </c>
      <c r="CN99" s="80">
        <f t="shared" si="47"/>
        <v>0</v>
      </c>
      <c r="CO99" s="80">
        <f t="shared" si="47"/>
        <v>0</v>
      </c>
      <c r="CP99" s="80">
        <f t="shared" si="47"/>
        <v>0</v>
      </c>
      <c r="CQ99" s="80">
        <f t="shared" si="47"/>
        <v>0</v>
      </c>
      <c r="CR99" s="80">
        <f t="shared" si="47"/>
        <v>0</v>
      </c>
      <c r="CS99" s="80">
        <f t="shared" si="47"/>
        <v>0</v>
      </c>
      <c r="CT99" s="80">
        <f t="shared" si="47"/>
        <v>0</v>
      </c>
      <c r="CU99" s="58"/>
      <c r="CV99" s="80">
        <f t="shared" ref="CV99:DA99" si="48">SUM(CV91:CV98)</f>
        <v>0</v>
      </c>
      <c r="CW99" s="80">
        <f t="shared" si="48"/>
        <v>0</v>
      </c>
      <c r="CX99" s="80">
        <f t="shared" si="48"/>
        <v>0</v>
      </c>
      <c r="CY99" s="80">
        <f t="shared" si="48"/>
        <v>0</v>
      </c>
      <c r="CZ99" s="80">
        <f t="shared" si="48"/>
        <v>0</v>
      </c>
      <c r="DA99" s="80">
        <f t="shared" si="48"/>
        <v>990</v>
      </c>
      <c r="DB99" s="61"/>
      <c r="DC99" s="56"/>
      <c r="DD99" s="56"/>
      <c r="DE99" s="56"/>
      <c r="DF99" s="56"/>
      <c r="DG99" s="56"/>
      <c r="DH99" s="56"/>
      <c r="DI99" s="56"/>
      <c r="DJ99" s="56"/>
      <c r="DK99" s="56"/>
    </row>
    <row r="100" spans="1:115" x14ac:dyDescent="0.25">
      <c r="A100" s="105">
        <v>45236</v>
      </c>
      <c r="B100" s="71">
        <v>82</v>
      </c>
      <c r="C100" s="87">
        <v>18876</v>
      </c>
      <c r="D100" s="87" t="s">
        <v>120</v>
      </c>
      <c r="E100" s="83" t="s">
        <v>199</v>
      </c>
      <c r="F100" s="89" t="s">
        <v>196</v>
      </c>
      <c r="G100" s="93"/>
      <c r="H100" s="93"/>
      <c r="I100" s="64">
        <v>17.72</v>
      </c>
      <c r="J100" s="102"/>
      <c r="K100" s="58"/>
      <c r="L100" s="59">
        <v>2.95</v>
      </c>
      <c r="M100" s="58"/>
      <c r="N100" s="102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58"/>
      <c r="AC100" s="84"/>
      <c r="AD100" s="84"/>
      <c r="AE100" s="58"/>
      <c r="AF100" s="84"/>
      <c r="AG100" s="84"/>
      <c r="AH100" s="84"/>
      <c r="AI100" s="84"/>
      <c r="AJ100" s="84"/>
      <c r="AK100" s="84"/>
      <c r="AL100" s="84"/>
      <c r="AM100" s="84"/>
      <c r="AN100" s="84"/>
      <c r="AO100" s="58"/>
      <c r="AP100" s="56">
        <v>14.77</v>
      </c>
      <c r="AQ100" s="56"/>
      <c r="AR100" s="56"/>
      <c r="AS100" s="56"/>
      <c r="AT100" s="56"/>
      <c r="AU100" s="56"/>
      <c r="AV100" s="56"/>
      <c r="AW100" s="56"/>
      <c r="AX100" s="56"/>
      <c r="AY100" s="56"/>
      <c r="AZ100" s="58"/>
      <c r="BA100" s="84"/>
      <c r="BB100" s="84"/>
      <c r="BC100" s="84"/>
      <c r="BD100" s="58"/>
      <c r="BE100" s="84"/>
      <c r="BF100" s="58"/>
      <c r="BG100" s="84"/>
      <c r="BH100" s="58"/>
      <c r="BI100" s="84"/>
      <c r="BJ100" s="58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58"/>
      <c r="BW100" s="84"/>
      <c r="BX100" s="84"/>
      <c r="BY100" s="84"/>
      <c r="BZ100" s="84"/>
      <c r="CA100" s="84"/>
      <c r="CB100" s="84"/>
      <c r="CC100" s="84"/>
      <c r="CD100" s="84"/>
      <c r="CE100" s="58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58"/>
      <c r="CV100" s="84"/>
      <c r="CW100" s="84"/>
      <c r="CX100" s="84"/>
      <c r="CY100" s="84"/>
      <c r="CZ100" s="84"/>
      <c r="DA100" s="84"/>
      <c r="DB100" s="61"/>
      <c r="DC100" s="56"/>
      <c r="DD100" s="56"/>
      <c r="DE100" s="56"/>
      <c r="DF100" s="56"/>
      <c r="DG100" s="56"/>
      <c r="DH100" s="56"/>
      <c r="DI100" s="56"/>
      <c r="DJ100" s="56"/>
      <c r="DK100" s="56"/>
    </row>
    <row r="101" spans="1:115" x14ac:dyDescent="0.25">
      <c r="A101" s="105">
        <v>45236</v>
      </c>
      <c r="B101" s="71">
        <v>86</v>
      </c>
      <c r="C101" s="87">
        <v>18895</v>
      </c>
      <c r="D101" s="87" t="s">
        <v>120</v>
      </c>
      <c r="E101" s="83" t="s">
        <v>199</v>
      </c>
      <c r="F101" s="87" t="s">
        <v>204</v>
      </c>
      <c r="G101" s="93"/>
      <c r="H101" s="93"/>
      <c r="I101" s="64">
        <v>1902.6</v>
      </c>
      <c r="J101" s="102"/>
      <c r="K101" s="58"/>
      <c r="L101" s="59">
        <v>317.10000000000002</v>
      </c>
      <c r="M101" s="58"/>
      <c r="N101" s="102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58"/>
      <c r="AC101" s="84"/>
      <c r="AD101" s="84"/>
      <c r="AE101" s="58"/>
      <c r="AF101" s="84"/>
      <c r="AG101" s="84"/>
      <c r="AH101" s="84"/>
      <c r="AI101" s="84"/>
      <c r="AJ101" s="84"/>
      <c r="AK101" s="84"/>
      <c r="AL101" s="84"/>
      <c r="AM101" s="84"/>
      <c r="AN101" s="84"/>
      <c r="AO101" s="58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8"/>
      <c r="BA101" s="84"/>
      <c r="BB101" s="84"/>
      <c r="BC101" s="84"/>
      <c r="BD101" s="58"/>
      <c r="BE101" s="84"/>
      <c r="BF101" s="58"/>
      <c r="BG101" s="84"/>
      <c r="BH101" s="58"/>
      <c r="BI101" s="84"/>
      <c r="BJ101" s="58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58"/>
      <c r="BW101" s="84"/>
      <c r="BX101" s="84"/>
      <c r="BY101" s="84"/>
      <c r="BZ101" s="84"/>
      <c r="CA101" s="84"/>
      <c r="CB101" s="84"/>
      <c r="CC101" s="84"/>
      <c r="CD101" s="84"/>
      <c r="CE101" s="58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58"/>
      <c r="CV101" s="84"/>
      <c r="CW101" s="84"/>
      <c r="CX101" s="84"/>
      <c r="CY101" s="84"/>
      <c r="CZ101" s="84"/>
      <c r="DA101" s="84">
        <v>1585.5</v>
      </c>
      <c r="DB101" s="61"/>
      <c r="DC101" s="56"/>
      <c r="DD101" s="56"/>
      <c r="DE101" s="56"/>
      <c r="DF101" s="56"/>
      <c r="DG101" s="56"/>
      <c r="DH101" s="56"/>
      <c r="DI101" s="56"/>
      <c r="DJ101" s="56"/>
      <c r="DK101" s="56"/>
    </row>
    <row r="102" spans="1:115" x14ac:dyDescent="0.25">
      <c r="A102" s="105">
        <v>45236</v>
      </c>
      <c r="B102" s="71">
        <v>87</v>
      </c>
      <c r="C102" s="87">
        <v>18895</v>
      </c>
      <c r="D102" s="87" t="s">
        <v>120</v>
      </c>
      <c r="E102" s="83" t="s">
        <v>199</v>
      </c>
      <c r="F102" s="87" t="s">
        <v>205</v>
      </c>
      <c r="G102" s="93"/>
      <c r="H102" s="93"/>
      <c r="I102" s="64">
        <v>580</v>
      </c>
      <c r="J102" s="102"/>
      <c r="K102" s="58"/>
      <c r="L102" s="59"/>
      <c r="M102" s="58"/>
      <c r="N102" s="102"/>
      <c r="O102" s="84"/>
      <c r="P102" s="84"/>
      <c r="Q102" s="84"/>
      <c r="R102" s="84"/>
      <c r="S102" s="84"/>
      <c r="T102" s="84"/>
      <c r="U102" s="84"/>
      <c r="V102" s="56">
        <v>580</v>
      </c>
      <c r="W102" s="84"/>
      <c r="X102" s="84"/>
      <c r="Y102" s="84"/>
      <c r="Z102" s="84"/>
      <c r="AA102" s="84"/>
      <c r="AB102" s="58"/>
      <c r="AC102" s="84"/>
      <c r="AD102" s="84"/>
      <c r="AE102" s="58"/>
      <c r="AF102" s="84"/>
      <c r="AG102" s="84"/>
      <c r="AH102" s="84"/>
      <c r="AI102" s="84"/>
      <c r="AJ102" s="84"/>
      <c r="AK102" s="84"/>
      <c r="AL102" s="84"/>
      <c r="AM102" s="84"/>
      <c r="AN102" s="84"/>
      <c r="AO102" s="58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8"/>
      <c r="BA102" s="84"/>
      <c r="BB102" s="84"/>
      <c r="BC102" s="84"/>
      <c r="BD102" s="58"/>
      <c r="BE102" s="84"/>
      <c r="BF102" s="58"/>
      <c r="BG102" s="84"/>
      <c r="BH102" s="58"/>
      <c r="BI102" s="84"/>
      <c r="BJ102" s="58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58"/>
      <c r="BW102" s="84"/>
      <c r="BX102" s="84"/>
      <c r="BY102" s="84"/>
      <c r="BZ102" s="84"/>
      <c r="CA102" s="84"/>
      <c r="CB102" s="84"/>
      <c r="CC102" s="84"/>
      <c r="CD102" s="84"/>
      <c r="CE102" s="58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58"/>
      <c r="CV102" s="84"/>
      <c r="CW102" s="84"/>
      <c r="CX102" s="84"/>
      <c r="CY102" s="84"/>
      <c r="CZ102" s="84"/>
      <c r="DA102" s="84"/>
      <c r="DB102" s="61"/>
      <c r="DC102" s="56"/>
      <c r="DD102" s="56"/>
      <c r="DE102" s="56"/>
      <c r="DF102" s="56"/>
      <c r="DG102" s="56"/>
      <c r="DH102" s="56"/>
      <c r="DI102" s="56"/>
      <c r="DJ102" s="56"/>
      <c r="DK102" s="56"/>
    </row>
    <row r="103" spans="1:115" x14ac:dyDescent="0.25">
      <c r="A103" s="105">
        <v>45236</v>
      </c>
      <c r="B103" s="71">
        <v>88</v>
      </c>
      <c r="C103" s="87">
        <v>18895</v>
      </c>
      <c r="D103" s="87" t="s">
        <v>120</v>
      </c>
      <c r="E103" s="83" t="s">
        <v>199</v>
      </c>
      <c r="F103" s="87" t="s">
        <v>206</v>
      </c>
      <c r="G103" s="93"/>
      <c r="H103" s="93"/>
      <c r="I103" s="64">
        <v>25</v>
      </c>
      <c r="J103" s="102"/>
      <c r="K103" s="58"/>
      <c r="L103" s="59"/>
      <c r="M103" s="58"/>
      <c r="N103" s="102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58"/>
      <c r="AC103" s="84"/>
      <c r="AD103" s="84"/>
      <c r="AE103" s="58"/>
      <c r="AF103" s="84"/>
      <c r="AG103" s="84"/>
      <c r="AH103" s="84"/>
      <c r="AI103" s="84"/>
      <c r="AJ103" s="84"/>
      <c r="AK103" s="84"/>
      <c r="AL103" s="84"/>
      <c r="AM103" s="84"/>
      <c r="AN103" s="84"/>
      <c r="AO103" s="58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8"/>
      <c r="BA103" s="84"/>
      <c r="BB103" s="84"/>
      <c r="BC103" s="56">
        <v>25</v>
      </c>
      <c r="BD103" s="58"/>
      <c r="BE103" s="84"/>
      <c r="BF103" s="58"/>
      <c r="BG103" s="84"/>
      <c r="BH103" s="58"/>
      <c r="BI103" s="84"/>
      <c r="BJ103" s="58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58"/>
      <c r="BW103" s="84"/>
      <c r="BX103" s="84"/>
      <c r="BY103" s="84"/>
      <c r="BZ103" s="84"/>
      <c r="CA103" s="84"/>
      <c r="CB103" s="84"/>
      <c r="CC103" s="84"/>
      <c r="CD103" s="84"/>
      <c r="CE103" s="58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58"/>
      <c r="CV103" s="84"/>
      <c r="CW103" s="84"/>
      <c r="CX103" s="84"/>
      <c r="CY103" s="84"/>
      <c r="CZ103" s="84"/>
      <c r="DA103" s="84"/>
      <c r="DB103" s="61"/>
      <c r="DC103" s="56"/>
      <c r="DD103" s="56"/>
      <c r="DE103" s="56"/>
      <c r="DF103" s="56"/>
      <c r="DG103" s="56"/>
      <c r="DH103" s="56"/>
      <c r="DI103" s="56"/>
      <c r="DJ103" s="56"/>
      <c r="DK103" s="56"/>
    </row>
    <row r="104" spans="1:115" x14ac:dyDescent="0.25">
      <c r="A104" s="105">
        <v>45236</v>
      </c>
      <c r="B104" s="71">
        <v>89</v>
      </c>
      <c r="C104" s="87">
        <v>18895</v>
      </c>
      <c r="D104" s="87" t="s">
        <v>120</v>
      </c>
      <c r="E104" s="83" t="s">
        <v>199</v>
      </c>
      <c r="F104" s="87" t="s">
        <v>207</v>
      </c>
      <c r="G104" s="93"/>
      <c r="H104" s="93"/>
      <c r="I104" s="64">
        <v>33</v>
      </c>
      <c r="J104" s="102"/>
      <c r="K104" s="58"/>
      <c r="L104" s="59">
        <v>5.5</v>
      </c>
      <c r="M104" s="58"/>
      <c r="N104" s="102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58"/>
      <c r="AC104" s="84"/>
      <c r="AD104" s="84"/>
      <c r="AE104" s="58"/>
      <c r="AF104" s="84"/>
      <c r="AG104" s="84"/>
      <c r="AH104" s="84"/>
      <c r="AI104" s="84"/>
      <c r="AJ104" s="84"/>
      <c r="AK104" s="84"/>
      <c r="AL104" s="84"/>
      <c r="AM104" s="84"/>
      <c r="AN104" s="84"/>
      <c r="AO104" s="58"/>
      <c r="AP104" s="56"/>
      <c r="AQ104" s="56">
        <v>27.5</v>
      </c>
      <c r="AR104" s="56"/>
      <c r="AS104" s="56"/>
      <c r="AT104" s="56"/>
      <c r="AU104" s="56"/>
      <c r="AV104" s="56"/>
      <c r="AW104" s="56"/>
      <c r="AX104" s="56"/>
      <c r="AY104" s="56"/>
      <c r="AZ104" s="58"/>
      <c r="BA104" s="84"/>
      <c r="BB104" s="84"/>
      <c r="BC104" s="84"/>
      <c r="BD104" s="58"/>
      <c r="BE104" s="84"/>
      <c r="BF104" s="58"/>
      <c r="BG104" s="84"/>
      <c r="BH104" s="58"/>
      <c r="BI104" s="84"/>
      <c r="BJ104" s="58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58"/>
      <c r="BW104" s="84"/>
      <c r="BX104" s="84"/>
      <c r="BY104" s="84"/>
      <c r="BZ104" s="56"/>
      <c r="CA104" s="84"/>
      <c r="CB104" s="84"/>
      <c r="CC104" s="84"/>
      <c r="CD104" s="84"/>
      <c r="CE104" s="58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58"/>
      <c r="CV104" s="84"/>
      <c r="CW104" s="84"/>
      <c r="CX104" s="84"/>
      <c r="CY104" s="84"/>
      <c r="CZ104" s="84"/>
      <c r="DA104" s="84"/>
      <c r="DB104" s="61"/>
      <c r="DC104" s="56"/>
      <c r="DD104" s="56"/>
      <c r="DE104" s="56"/>
      <c r="DF104" s="56"/>
      <c r="DG104" s="56"/>
      <c r="DH104" s="56"/>
      <c r="DI104" s="56"/>
      <c r="DJ104" s="56"/>
      <c r="DK104" s="56"/>
    </row>
    <row r="105" spans="1:115" x14ac:dyDescent="0.25">
      <c r="A105" s="105">
        <v>45236</v>
      </c>
      <c r="B105" s="56">
        <v>90</v>
      </c>
      <c r="C105" s="87">
        <v>18895</v>
      </c>
      <c r="D105" s="87" t="s">
        <v>120</v>
      </c>
      <c r="E105" s="83" t="s">
        <v>199</v>
      </c>
      <c r="F105" s="87" t="s">
        <v>208</v>
      </c>
      <c r="G105" s="93"/>
      <c r="H105" s="93"/>
      <c r="I105" s="64">
        <v>378</v>
      </c>
      <c r="J105" s="102"/>
      <c r="K105" s="58"/>
      <c r="L105" s="59">
        <v>63</v>
      </c>
      <c r="M105" s="58"/>
      <c r="N105" s="102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58"/>
      <c r="AC105" s="84"/>
      <c r="AD105" s="84"/>
      <c r="AE105" s="58"/>
      <c r="AF105" s="84"/>
      <c r="AG105" s="84"/>
      <c r="AH105" s="84"/>
      <c r="AI105" s="84"/>
      <c r="AJ105" s="84"/>
      <c r="AK105" s="84"/>
      <c r="AL105" s="84"/>
      <c r="AM105" s="84"/>
      <c r="AN105" s="84"/>
      <c r="AO105" s="58"/>
      <c r="AP105" s="56"/>
      <c r="AQ105" s="56"/>
      <c r="AR105" s="56"/>
      <c r="AS105" s="56"/>
      <c r="AT105" s="56"/>
      <c r="AU105" s="56">
        <v>315</v>
      </c>
      <c r="AV105" s="56"/>
      <c r="AW105" s="56"/>
      <c r="AX105" s="56"/>
      <c r="AY105" s="56"/>
      <c r="AZ105" s="58"/>
      <c r="BA105" s="84"/>
      <c r="BB105" s="84"/>
      <c r="BC105" s="84"/>
      <c r="BD105" s="58"/>
      <c r="BE105" s="84"/>
      <c r="BF105" s="58"/>
      <c r="BG105" s="84"/>
      <c r="BH105" s="58"/>
      <c r="BI105" s="84"/>
      <c r="BJ105" s="58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58"/>
      <c r="BW105" s="84"/>
      <c r="BX105" s="84"/>
      <c r="BY105" s="84"/>
      <c r="BZ105" s="56"/>
      <c r="CA105" s="84"/>
      <c r="CB105" s="84"/>
      <c r="CC105" s="84"/>
      <c r="CD105" s="84"/>
      <c r="CE105" s="58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58"/>
      <c r="CV105" s="84"/>
      <c r="CW105" s="84"/>
      <c r="CX105" s="84"/>
      <c r="CY105" s="84"/>
      <c r="CZ105" s="84"/>
      <c r="DA105" s="84"/>
      <c r="DB105" s="61"/>
      <c r="DC105" s="56"/>
      <c r="DD105" s="56"/>
      <c r="DE105" s="56"/>
      <c r="DF105" s="56"/>
      <c r="DG105" s="56"/>
      <c r="DH105" s="56"/>
      <c r="DI105" s="56"/>
      <c r="DJ105" s="56"/>
      <c r="DK105" s="56"/>
    </row>
    <row r="106" spans="1:115" x14ac:dyDescent="0.25">
      <c r="A106" s="105">
        <v>45236</v>
      </c>
      <c r="B106" s="71">
        <v>91</v>
      </c>
      <c r="C106" s="87">
        <v>18895</v>
      </c>
      <c r="D106" s="87" t="s">
        <v>120</v>
      </c>
      <c r="E106" s="100" t="s">
        <v>199</v>
      </c>
      <c r="F106" s="87" t="s">
        <v>209</v>
      </c>
      <c r="G106" s="93"/>
      <c r="H106" s="93"/>
      <c r="I106" s="64">
        <v>5.5</v>
      </c>
      <c r="J106" s="102"/>
      <c r="K106" s="58"/>
      <c r="L106" s="59"/>
      <c r="M106" s="58"/>
      <c r="N106" s="102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58"/>
      <c r="AC106" s="84"/>
      <c r="AD106" s="84"/>
      <c r="AE106" s="58"/>
      <c r="AF106" s="84"/>
      <c r="AG106" s="84"/>
      <c r="AH106" s="84"/>
      <c r="AI106" s="84"/>
      <c r="AJ106" s="84"/>
      <c r="AK106" s="84"/>
      <c r="AL106" s="84"/>
      <c r="AM106" s="84"/>
      <c r="AN106" s="84"/>
      <c r="AO106" s="58"/>
      <c r="AP106" s="56">
        <v>5.5</v>
      </c>
      <c r="AQ106" s="56"/>
      <c r="AR106" s="56"/>
      <c r="AS106" s="56"/>
      <c r="AT106" s="56"/>
      <c r="AU106" s="56"/>
      <c r="AV106" s="56"/>
      <c r="AW106" s="56"/>
      <c r="AX106" s="56"/>
      <c r="AY106" s="56"/>
      <c r="AZ106" s="58"/>
      <c r="BA106" s="84"/>
      <c r="BB106" s="84"/>
      <c r="BC106" s="84"/>
      <c r="BD106" s="58"/>
      <c r="BE106" s="84"/>
      <c r="BF106" s="58"/>
      <c r="BG106" s="84"/>
      <c r="BH106" s="58"/>
      <c r="BI106" s="84"/>
      <c r="BJ106" s="58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58"/>
      <c r="BW106" s="84"/>
      <c r="BX106" s="84"/>
      <c r="BY106" s="84"/>
      <c r="BZ106" s="56"/>
      <c r="CA106" s="84"/>
      <c r="CB106" s="84"/>
      <c r="CC106" s="84"/>
      <c r="CD106" s="84"/>
      <c r="CE106" s="58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58"/>
      <c r="CV106" s="84"/>
      <c r="CW106" s="84"/>
      <c r="CX106" s="84"/>
      <c r="CY106" s="84"/>
      <c r="CZ106" s="84"/>
      <c r="DA106" s="84"/>
      <c r="DB106" s="61"/>
      <c r="DC106" s="56"/>
      <c r="DD106" s="56"/>
      <c r="DE106" s="56"/>
      <c r="DF106" s="56"/>
      <c r="DG106" s="56"/>
      <c r="DH106" s="56"/>
      <c r="DI106" s="56"/>
      <c r="DJ106" s="56"/>
      <c r="DK106" s="56"/>
    </row>
    <row r="107" spans="1:115" x14ac:dyDescent="0.25">
      <c r="A107" s="105">
        <v>45244</v>
      </c>
      <c r="B107" s="71">
        <v>94</v>
      </c>
      <c r="C107" s="87">
        <v>18896</v>
      </c>
      <c r="D107" s="87" t="s">
        <v>120</v>
      </c>
      <c r="E107" s="83" t="s">
        <v>199</v>
      </c>
      <c r="F107" s="87" t="s">
        <v>210</v>
      </c>
      <c r="G107" s="93"/>
      <c r="H107" s="93"/>
      <c r="I107" s="64">
        <v>33.4</v>
      </c>
      <c r="J107" s="102"/>
      <c r="K107" s="58"/>
      <c r="L107" s="59"/>
      <c r="M107" s="58"/>
      <c r="N107" s="102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58"/>
      <c r="AC107" s="84"/>
      <c r="AD107" s="84"/>
      <c r="AE107" s="58"/>
      <c r="AF107" s="84"/>
      <c r="AG107" s="84"/>
      <c r="AH107" s="84"/>
      <c r="AI107" s="84"/>
      <c r="AJ107" s="84"/>
      <c r="AK107" s="84"/>
      <c r="AL107" s="84"/>
      <c r="AM107" s="84"/>
      <c r="AN107" s="84"/>
      <c r="AO107" s="58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8"/>
      <c r="BA107" s="84"/>
      <c r="BB107" s="84"/>
      <c r="BC107" s="69">
        <v>33.4</v>
      </c>
      <c r="BD107" s="70"/>
      <c r="BE107" s="84"/>
      <c r="BF107" s="58"/>
      <c r="BG107" s="84"/>
      <c r="BH107" s="58"/>
      <c r="BI107" s="84"/>
      <c r="BJ107" s="58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58"/>
      <c r="BW107" s="84"/>
      <c r="BX107" s="84"/>
      <c r="BY107" s="84"/>
      <c r="BZ107" s="56"/>
      <c r="CA107" s="84"/>
      <c r="CB107" s="84"/>
      <c r="CC107" s="84"/>
      <c r="CD107" s="84"/>
      <c r="CE107" s="58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58"/>
      <c r="CV107" s="84"/>
      <c r="CW107" s="84"/>
      <c r="CX107" s="84"/>
      <c r="CY107" s="84"/>
      <c r="CZ107" s="84"/>
      <c r="DA107" s="84"/>
      <c r="DB107" s="61"/>
      <c r="DC107" s="56"/>
      <c r="DD107" s="56"/>
      <c r="DE107" s="56"/>
      <c r="DF107" s="56"/>
      <c r="DG107" s="56"/>
      <c r="DH107" s="56"/>
      <c r="DI107" s="56"/>
      <c r="DJ107" s="56"/>
      <c r="DK107" s="56"/>
    </row>
    <row r="108" spans="1:115" x14ac:dyDescent="0.25">
      <c r="A108" s="105">
        <v>45244</v>
      </c>
      <c r="B108" s="71">
        <v>93</v>
      </c>
      <c r="C108" s="87">
        <v>18901</v>
      </c>
      <c r="D108" s="87" t="s">
        <v>120</v>
      </c>
      <c r="E108" s="83" t="s">
        <v>199</v>
      </c>
      <c r="F108" s="87" t="s">
        <v>211</v>
      </c>
      <c r="G108" s="93"/>
      <c r="H108" s="93"/>
      <c r="I108" s="64">
        <v>34.979999999999997</v>
      </c>
      <c r="J108" s="102"/>
      <c r="K108" s="58"/>
      <c r="L108" s="59">
        <v>5.83</v>
      </c>
      <c r="M108" s="58"/>
      <c r="N108" s="102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58"/>
      <c r="AC108" s="84"/>
      <c r="AD108" s="84"/>
      <c r="AE108" s="58"/>
      <c r="AF108" s="84"/>
      <c r="AG108" s="84"/>
      <c r="AH108" s="84"/>
      <c r="AI108" s="84"/>
      <c r="AJ108" s="84"/>
      <c r="AK108" s="84"/>
      <c r="AL108" s="84"/>
      <c r="AM108" s="84"/>
      <c r="AN108" s="84"/>
      <c r="AO108" s="58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8"/>
      <c r="BA108" s="84"/>
      <c r="BB108" s="84"/>
      <c r="BC108" s="84"/>
      <c r="BD108" s="58"/>
      <c r="BE108" s="84"/>
      <c r="BF108" s="58"/>
      <c r="BG108" s="84"/>
      <c r="BH108" s="58"/>
      <c r="BI108" s="84"/>
      <c r="BJ108" s="58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58"/>
      <c r="BW108" s="84"/>
      <c r="BX108" s="84"/>
      <c r="BY108" s="84"/>
      <c r="BZ108" s="56">
        <v>29.15</v>
      </c>
      <c r="CA108" s="84"/>
      <c r="CB108" s="84"/>
      <c r="CC108" s="84"/>
      <c r="CD108" s="84"/>
      <c r="CE108" s="58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58"/>
      <c r="CV108" s="84"/>
      <c r="CW108" s="84"/>
      <c r="CX108" s="84"/>
      <c r="CY108" s="84"/>
      <c r="CZ108" s="84"/>
      <c r="DA108" s="84"/>
      <c r="DB108" s="61"/>
      <c r="DC108" s="56"/>
      <c r="DD108" s="56"/>
      <c r="DE108" s="56"/>
      <c r="DF108" s="56"/>
      <c r="DG108" s="56"/>
      <c r="DH108" s="56"/>
      <c r="DI108" s="56"/>
      <c r="DJ108" s="56"/>
      <c r="DK108" s="56"/>
    </row>
    <row r="109" spans="1:115" x14ac:dyDescent="0.25">
      <c r="A109" s="105">
        <v>45244</v>
      </c>
      <c r="B109" s="71">
        <v>95</v>
      </c>
      <c r="C109" s="87">
        <v>18903</v>
      </c>
      <c r="D109" s="87" t="s">
        <v>120</v>
      </c>
      <c r="E109" s="83" t="s">
        <v>199</v>
      </c>
      <c r="F109" s="87" t="s">
        <v>212</v>
      </c>
      <c r="G109" s="93"/>
      <c r="H109" s="93"/>
      <c r="I109" s="64">
        <v>150</v>
      </c>
      <c r="J109" s="102"/>
      <c r="K109" s="58"/>
      <c r="L109" s="59"/>
      <c r="M109" s="58"/>
      <c r="N109" s="102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58"/>
      <c r="AC109" s="84"/>
      <c r="AD109" s="84"/>
      <c r="AE109" s="58"/>
      <c r="AF109" s="84"/>
      <c r="AG109" s="84"/>
      <c r="AH109" s="84"/>
      <c r="AI109" s="84"/>
      <c r="AJ109" s="84"/>
      <c r="AK109" s="84"/>
      <c r="AL109" s="84"/>
      <c r="AM109" s="84"/>
      <c r="AN109" s="84"/>
      <c r="AO109" s="58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8"/>
      <c r="BA109" s="84"/>
      <c r="BB109" s="84"/>
      <c r="BC109" s="84"/>
      <c r="BD109" s="58"/>
      <c r="BE109" s="84"/>
      <c r="BF109" s="58"/>
      <c r="BG109" s="56">
        <v>150</v>
      </c>
      <c r="BH109" s="58"/>
      <c r="BI109" s="84"/>
      <c r="BJ109" s="58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58"/>
      <c r="BW109" s="84"/>
      <c r="BX109" s="84"/>
      <c r="BY109" s="84"/>
      <c r="BZ109" s="56"/>
      <c r="CA109" s="84"/>
      <c r="CB109" s="84"/>
      <c r="CC109" s="84"/>
      <c r="CD109" s="84"/>
      <c r="CE109" s="58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58"/>
      <c r="CV109" s="84"/>
      <c r="CW109" s="84"/>
      <c r="CX109" s="84"/>
      <c r="CY109" s="84"/>
      <c r="CZ109" s="84"/>
      <c r="DA109" s="84"/>
      <c r="DB109" s="61"/>
      <c r="DC109" s="56"/>
      <c r="DD109" s="56"/>
      <c r="DE109" s="56"/>
      <c r="DF109" s="56"/>
      <c r="DG109" s="56"/>
      <c r="DH109" s="56"/>
      <c r="DI109" s="56"/>
      <c r="DJ109" s="56"/>
      <c r="DK109" s="56"/>
    </row>
    <row r="110" spans="1:115" x14ac:dyDescent="0.25">
      <c r="A110" s="105">
        <v>45244</v>
      </c>
      <c r="B110" s="71">
        <v>96</v>
      </c>
      <c r="C110" s="110">
        <v>18886</v>
      </c>
      <c r="D110" s="87" t="s">
        <v>120</v>
      </c>
      <c r="E110" s="83" t="s">
        <v>199</v>
      </c>
      <c r="F110" s="135" t="s">
        <v>253</v>
      </c>
      <c r="G110" s="93"/>
      <c r="H110" s="93"/>
      <c r="I110" s="64">
        <v>785</v>
      </c>
      <c r="J110" s="102"/>
      <c r="K110" s="58"/>
      <c r="L110" s="59"/>
      <c r="M110" s="58"/>
      <c r="N110" s="102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58"/>
      <c r="AC110" s="84"/>
      <c r="AD110" s="84"/>
      <c r="AE110" s="58"/>
      <c r="AF110" s="84"/>
      <c r="AG110" s="84"/>
      <c r="AH110" s="84"/>
      <c r="AI110" s="84"/>
      <c r="AJ110" s="84"/>
      <c r="AK110" s="84"/>
      <c r="AL110" s="84"/>
      <c r="AM110" s="84"/>
      <c r="AN110" s="84"/>
      <c r="AO110" s="58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8"/>
      <c r="BA110" s="84"/>
      <c r="BB110" s="84"/>
      <c r="BC110" s="84"/>
      <c r="BD110" s="58"/>
      <c r="BE110" s="84"/>
      <c r="BF110" s="58"/>
      <c r="BG110" s="84"/>
      <c r="BH110" s="58"/>
      <c r="BI110" s="84"/>
      <c r="BJ110" s="58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58"/>
      <c r="BW110" s="84"/>
      <c r="BX110" s="84"/>
      <c r="BY110" s="84"/>
      <c r="BZ110" s="56"/>
      <c r="CA110" s="84"/>
      <c r="CB110" s="84"/>
      <c r="CC110" s="84"/>
      <c r="CD110" s="84"/>
      <c r="CE110" s="58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58"/>
      <c r="CV110" s="84"/>
      <c r="CW110" s="84"/>
      <c r="CX110" s="84"/>
      <c r="CY110" s="84"/>
      <c r="CZ110" s="84"/>
      <c r="DA110" s="56">
        <v>785</v>
      </c>
      <c r="DB110" s="61"/>
      <c r="DC110" s="56"/>
      <c r="DD110" s="56"/>
      <c r="DE110" s="56"/>
      <c r="DF110" s="56"/>
      <c r="DG110" s="56"/>
      <c r="DH110" s="56"/>
      <c r="DI110" s="56"/>
      <c r="DJ110" s="56"/>
      <c r="DK110" s="56"/>
    </row>
    <row r="111" spans="1:115" x14ac:dyDescent="0.25">
      <c r="A111" s="105">
        <v>45244</v>
      </c>
      <c r="B111" s="71">
        <v>97</v>
      </c>
      <c r="C111" s="110">
        <v>18886</v>
      </c>
      <c r="D111" s="87" t="s">
        <v>120</v>
      </c>
      <c r="E111" s="83" t="s">
        <v>199</v>
      </c>
      <c r="F111" s="87" t="s">
        <v>253</v>
      </c>
      <c r="G111" s="93"/>
      <c r="H111" s="93"/>
      <c r="I111" s="64">
        <v>420</v>
      </c>
      <c r="J111" s="102"/>
      <c r="K111" s="58"/>
      <c r="L111" s="59">
        <v>70</v>
      </c>
      <c r="M111" s="58"/>
      <c r="N111" s="102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58"/>
      <c r="AC111" s="84"/>
      <c r="AD111" s="84"/>
      <c r="AE111" s="58"/>
      <c r="AF111" s="84"/>
      <c r="AG111" s="84"/>
      <c r="AH111" s="84"/>
      <c r="AI111" s="84"/>
      <c r="AJ111" s="84"/>
      <c r="AK111" s="84"/>
      <c r="AL111" s="84"/>
      <c r="AM111" s="84"/>
      <c r="AN111" s="84"/>
      <c r="AO111" s="58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8"/>
      <c r="BA111" s="84"/>
      <c r="BB111" s="84"/>
      <c r="BC111" s="84"/>
      <c r="BD111" s="58"/>
      <c r="BE111" s="84"/>
      <c r="BF111" s="58"/>
      <c r="BG111" s="84"/>
      <c r="BH111" s="58"/>
      <c r="BI111" s="84"/>
      <c r="BJ111" s="58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58"/>
      <c r="BW111" s="84"/>
      <c r="BX111" s="84"/>
      <c r="BY111" s="84"/>
      <c r="BZ111" s="56"/>
      <c r="CA111" s="84"/>
      <c r="CB111" s="84"/>
      <c r="CC111" s="84"/>
      <c r="CD111" s="84"/>
      <c r="CE111" s="58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58"/>
      <c r="CV111" s="84"/>
      <c r="CW111" s="84"/>
      <c r="CX111" s="84"/>
      <c r="CY111" s="84"/>
      <c r="CZ111" s="84"/>
      <c r="DA111" s="56">
        <v>350</v>
      </c>
      <c r="DB111" s="61"/>
      <c r="DC111" s="56"/>
      <c r="DD111" s="56"/>
      <c r="DE111" s="56"/>
      <c r="DF111" s="56"/>
      <c r="DG111" s="56"/>
      <c r="DH111" s="56"/>
      <c r="DI111" s="56"/>
      <c r="DJ111" s="56"/>
      <c r="DK111" s="56"/>
    </row>
    <row r="112" spans="1:115" x14ac:dyDescent="0.25">
      <c r="A112" s="105">
        <v>45245</v>
      </c>
      <c r="B112" s="71">
        <v>98</v>
      </c>
      <c r="C112" s="110" t="s">
        <v>189</v>
      </c>
      <c r="D112" s="87" t="s">
        <v>120</v>
      </c>
      <c r="E112" s="83" t="s">
        <v>199</v>
      </c>
      <c r="F112" s="136" t="s">
        <v>249</v>
      </c>
      <c r="G112" s="93"/>
      <c r="H112" s="93"/>
      <c r="I112" s="64">
        <v>282.2</v>
      </c>
      <c r="J112" s="102"/>
      <c r="K112" s="58"/>
      <c r="L112" s="59"/>
      <c r="M112" s="58"/>
      <c r="N112" s="102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58"/>
      <c r="AC112" s="84"/>
      <c r="AD112" s="84"/>
      <c r="AE112" s="58"/>
      <c r="AF112" s="84"/>
      <c r="AG112" s="84"/>
      <c r="AH112" s="56">
        <v>282.2</v>
      </c>
      <c r="AI112" s="84"/>
      <c r="AJ112" s="84"/>
      <c r="AK112" s="84"/>
      <c r="AL112" s="84"/>
      <c r="AM112" s="84"/>
      <c r="AN112" s="84"/>
      <c r="AO112" s="58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8"/>
      <c r="BA112" s="84"/>
      <c r="BB112" s="84"/>
      <c r="BC112" s="84"/>
      <c r="BD112" s="58"/>
      <c r="BE112" s="84"/>
      <c r="BF112" s="58"/>
      <c r="BG112" s="84"/>
      <c r="BH112" s="58"/>
      <c r="BI112" s="84"/>
      <c r="BJ112" s="58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58"/>
      <c r="BW112" s="84"/>
      <c r="BX112" s="84"/>
      <c r="BY112" s="84"/>
      <c r="BZ112" s="56"/>
      <c r="CA112" s="84"/>
      <c r="CB112" s="84"/>
      <c r="CC112" s="84"/>
      <c r="CD112" s="84"/>
      <c r="CE112" s="58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58"/>
      <c r="CV112" s="84"/>
      <c r="CW112" s="84"/>
      <c r="CX112" s="84"/>
      <c r="CY112" s="84"/>
      <c r="CZ112" s="84"/>
      <c r="DA112" s="56"/>
      <c r="DB112" s="61"/>
      <c r="DC112" s="56"/>
      <c r="DD112" s="56"/>
      <c r="DE112" s="56"/>
      <c r="DF112" s="56"/>
      <c r="DG112" s="56"/>
      <c r="DH112" s="56"/>
      <c r="DI112" s="56"/>
      <c r="DJ112" s="56"/>
      <c r="DK112" s="56"/>
    </row>
    <row r="113" spans="1:115" x14ac:dyDescent="0.25">
      <c r="A113" s="105">
        <v>45245</v>
      </c>
      <c r="B113" s="71">
        <v>99</v>
      </c>
      <c r="C113" s="110">
        <v>18886</v>
      </c>
      <c r="D113" s="87" t="s">
        <v>120</v>
      </c>
      <c r="E113" s="83" t="s">
        <v>199</v>
      </c>
      <c r="F113" s="136" t="s">
        <v>249</v>
      </c>
      <c r="G113" s="93"/>
      <c r="H113" s="93"/>
      <c r="I113" s="64">
        <v>222.34</v>
      </c>
      <c r="J113" s="102"/>
      <c r="K113" s="58"/>
      <c r="L113" s="59"/>
      <c r="M113" s="58"/>
      <c r="N113" s="102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58"/>
      <c r="AC113" s="84"/>
      <c r="AD113" s="84"/>
      <c r="AE113" s="66"/>
      <c r="AF113" s="67">
        <v>222.34</v>
      </c>
      <c r="AG113" s="84"/>
      <c r="AH113" s="84"/>
      <c r="AI113" s="84"/>
      <c r="AJ113" s="84"/>
      <c r="AK113" s="84"/>
      <c r="AL113" s="84"/>
      <c r="AM113" s="84"/>
      <c r="AN113" s="84"/>
      <c r="AO113" s="58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8"/>
      <c r="BA113" s="84"/>
      <c r="BB113" s="84"/>
      <c r="BC113" s="84"/>
      <c r="BD113" s="58"/>
      <c r="BE113" s="84"/>
      <c r="BF113" s="58"/>
      <c r="BG113" s="84"/>
      <c r="BH113" s="58"/>
      <c r="BI113" s="84"/>
      <c r="BJ113" s="58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58"/>
      <c r="BW113" s="84"/>
      <c r="BX113" s="84"/>
      <c r="BY113" s="84"/>
      <c r="BZ113" s="56"/>
      <c r="CA113" s="84"/>
      <c r="CB113" s="84"/>
      <c r="CC113" s="84"/>
      <c r="CD113" s="84"/>
      <c r="CE113" s="58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58"/>
      <c r="CV113" s="84"/>
      <c r="CW113" s="84"/>
      <c r="CX113" s="84"/>
      <c r="CY113" s="84"/>
      <c r="CZ113" s="84"/>
      <c r="DA113" s="84"/>
      <c r="DB113" s="61"/>
      <c r="DC113" s="56"/>
      <c r="DD113" s="56"/>
      <c r="DE113" s="56"/>
      <c r="DF113" s="56"/>
      <c r="DG113" s="56"/>
      <c r="DH113" s="56"/>
      <c r="DI113" s="56"/>
      <c r="DJ113" s="56"/>
      <c r="DK113" s="56"/>
    </row>
    <row r="114" spans="1:115" x14ac:dyDescent="0.25">
      <c r="A114" s="105">
        <v>45245</v>
      </c>
      <c r="B114" s="71">
        <v>100</v>
      </c>
      <c r="C114" s="99" t="s">
        <v>190</v>
      </c>
      <c r="D114" s="87" t="s">
        <v>120</v>
      </c>
      <c r="E114" s="100" t="s">
        <v>199</v>
      </c>
      <c r="F114" s="82" t="s">
        <v>173</v>
      </c>
      <c r="G114" s="93"/>
      <c r="H114" s="93"/>
      <c r="I114" s="64">
        <v>36</v>
      </c>
      <c r="J114" s="102"/>
      <c r="K114" s="58"/>
      <c r="L114" s="59"/>
      <c r="M114" s="58"/>
      <c r="N114" s="102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58"/>
      <c r="AC114" s="84"/>
      <c r="AD114" s="84"/>
      <c r="AE114" s="58"/>
      <c r="AF114" s="84"/>
      <c r="AG114" s="84"/>
      <c r="AH114" s="84"/>
      <c r="AI114" s="84"/>
      <c r="AJ114" s="84"/>
      <c r="AK114" s="84"/>
      <c r="AL114" s="84"/>
      <c r="AM114" s="84"/>
      <c r="AN114" s="84"/>
      <c r="AO114" s="58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8"/>
      <c r="BA114" s="84"/>
      <c r="BB114" s="84"/>
      <c r="BC114" s="84"/>
      <c r="BD114" s="58"/>
      <c r="BE114" s="84"/>
      <c r="BF114" s="58"/>
      <c r="BG114" s="84"/>
      <c r="BH114" s="58"/>
      <c r="BI114" s="84"/>
      <c r="BJ114" s="58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58"/>
      <c r="BW114" s="84"/>
      <c r="BX114" s="84"/>
      <c r="BY114" s="84"/>
      <c r="BZ114" s="56"/>
      <c r="CA114" s="84"/>
      <c r="CB114" s="84"/>
      <c r="CC114" s="84"/>
      <c r="CD114" s="84"/>
      <c r="CE114" s="58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58"/>
      <c r="CV114" s="84"/>
      <c r="CW114" s="84"/>
      <c r="CX114" s="84"/>
      <c r="CY114" s="84"/>
      <c r="CZ114" s="84"/>
      <c r="DA114" s="56">
        <v>36</v>
      </c>
      <c r="DB114" s="61"/>
      <c r="DC114" s="56"/>
      <c r="DD114" s="56"/>
      <c r="DE114" s="56"/>
      <c r="DF114" s="56"/>
      <c r="DG114" s="56"/>
      <c r="DH114" s="56"/>
      <c r="DI114" s="56"/>
      <c r="DJ114" s="56"/>
      <c r="DK114" s="56"/>
    </row>
    <row r="115" spans="1:115" x14ac:dyDescent="0.25">
      <c r="A115" s="105">
        <v>45245</v>
      </c>
      <c r="B115" s="71">
        <v>106</v>
      </c>
      <c r="C115" s="56" t="s">
        <v>141</v>
      </c>
      <c r="D115" s="87" t="s">
        <v>142</v>
      </c>
      <c r="E115" s="83" t="s">
        <v>199</v>
      </c>
      <c r="F115" s="82" t="s">
        <v>143</v>
      </c>
      <c r="G115" s="93"/>
      <c r="H115" s="93"/>
      <c r="I115" s="64">
        <v>312.8</v>
      </c>
      <c r="J115" s="64"/>
      <c r="K115" s="58"/>
      <c r="L115" s="59">
        <v>52.13</v>
      </c>
      <c r="M115" s="58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>
        <v>260.67</v>
      </c>
      <c r="Z115" s="84"/>
      <c r="AA115" s="84"/>
      <c r="AB115" s="58"/>
      <c r="AC115" s="84"/>
      <c r="AD115" s="84"/>
      <c r="AE115" s="58"/>
      <c r="AF115" s="84"/>
      <c r="AG115" s="84"/>
      <c r="AH115" s="84"/>
      <c r="AI115" s="84"/>
      <c r="AJ115" s="84"/>
      <c r="AK115" s="84"/>
      <c r="AL115" s="84"/>
      <c r="AM115" s="84"/>
      <c r="AN115" s="84"/>
      <c r="AO115" s="58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8"/>
      <c r="BA115" s="84"/>
      <c r="BB115" s="84"/>
      <c r="BC115" s="84"/>
      <c r="BD115" s="58"/>
      <c r="BE115" s="84"/>
      <c r="BF115" s="58"/>
      <c r="BG115" s="84"/>
      <c r="BH115" s="58"/>
      <c r="BI115" s="84"/>
      <c r="BJ115" s="58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58"/>
      <c r="BW115" s="84"/>
      <c r="BX115" s="84"/>
      <c r="BY115" s="84"/>
      <c r="BZ115" s="56"/>
      <c r="CA115" s="84"/>
      <c r="CB115" s="84"/>
      <c r="CC115" s="84"/>
      <c r="CD115" s="84"/>
      <c r="CE115" s="58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58"/>
      <c r="CV115" s="84"/>
      <c r="CW115" s="84"/>
      <c r="CX115" s="84"/>
      <c r="CY115" s="84"/>
      <c r="CZ115" s="84"/>
      <c r="DA115" s="56"/>
      <c r="DB115" s="61"/>
      <c r="DC115" s="56"/>
      <c r="DD115" s="56"/>
      <c r="DE115" s="56"/>
      <c r="DF115" s="56"/>
      <c r="DG115" s="56"/>
      <c r="DH115" s="56"/>
      <c r="DI115" s="56"/>
      <c r="DJ115" s="56"/>
      <c r="DK115" s="56"/>
    </row>
    <row r="116" spans="1:115" x14ac:dyDescent="0.25">
      <c r="A116" s="112">
        <v>45247</v>
      </c>
      <c r="B116" s="111">
        <v>92</v>
      </c>
      <c r="C116" s="89">
        <v>18920</v>
      </c>
      <c r="D116" s="87" t="s">
        <v>120</v>
      </c>
      <c r="E116" s="115" t="s">
        <v>199</v>
      </c>
      <c r="F116" s="82" t="s">
        <v>213</v>
      </c>
      <c r="G116" s="114"/>
      <c r="H116" s="114"/>
      <c r="I116" s="81">
        <v>10</v>
      </c>
      <c r="J116" s="102"/>
      <c r="K116" s="58"/>
      <c r="L116" s="59"/>
      <c r="M116" s="58"/>
      <c r="N116" s="102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58"/>
      <c r="AC116" s="84"/>
      <c r="AD116" s="84"/>
      <c r="AE116" s="58"/>
      <c r="AF116" s="84"/>
      <c r="AG116" s="84"/>
      <c r="AH116" s="84"/>
      <c r="AI116" s="84"/>
      <c r="AJ116" s="84"/>
      <c r="AK116" s="84"/>
      <c r="AL116" s="84"/>
      <c r="AM116" s="84"/>
      <c r="AN116" s="84"/>
      <c r="AO116" s="58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8"/>
      <c r="BA116" s="84"/>
      <c r="BB116" s="84"/>
      <c r="BC116" s="84"/>
      <c r="BD116" s="58"/>
      <c r="BE116" s="84"/>
      <c r="BF116" s="58"/>
      <c r="BG116" s="84">
        <v>10</v>
      </c>
      <c r="BH116" s="58"/>
      <c r="BI116" s="84"/>
      <c r="BJ116" s="58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58"/>
      <c r="BW116" s="84"/>
      <c r="BX116" s="84"/>
      <c r="BY116" s="84"/>
      <c r="BZ116" s="56"/>
      <c r="CA116" s="84"/>
      <c r="CB116" s="84"/>
      <c r="CC116" s="84"/>
      <c r="CD116" s="84"/>
      <c r="CE116" s="58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58"/>
      <c r="CV116" s="84"/>
      <c r="CW116" s="84"/>
      <c r="CX116" s="84"/>
      <c r="CY116" s="84"/>
      <c r="CZ116" s="84"/>
      <c r="DA116" s="56"/>
      <c r="DB116" s="61"/>
      <c r="DC116" s="56"/>
      <c r="DD116" s="56"/>
      <c r="DE116" s="56"/>
      <c r="DF116" s="56"/>
      <c r="DG116" s="56"/>
      <c r="DH116" s="56"/>
      <c r="DI116" s="56"/>
      <c r="DJ116" s="56"/>
      <c r="DK116" s="56"/>
    </row>
    <row r="117" spans="1:115" x14ac:dyDescent="0.25">
      <c r="A117" s="112">
        <v>45247</v>
      </c>
      <c r="B117" s="111">
        <v>101</v>
      </c>
      <c r="C117" s="89">
        <v>18920</v>
      </c>
      <c r="D117" s="87" t="s">
        <v>120</v>
      </c>
      <c r="E117" s="115" t="s">
        <v>199</v>
      </c>
      <c r="F117" s="82" t="s">
        <v>214</v>
      </c>
      <c r="G117" s="114"/>
      <c r="H117" s="114"/>
      <c r="I117" s="81">
        <v>350</v>
      </c>
      <c r="J117" s="102"/>
      <c r="K117" s="58"/>
      <c r="L117" s="59"/>
      <c r="M117" s="58"/>
      <c r="N117" s="102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58"/>
      <c r="AC117" s="84"/>
      <c r="AD117" s="84"/>
      <c r="AE117" s="58"/>
      <c r="AF117" s="84"/>
      <c r="AG117" s="84"/>
      <c r="AH117" s="84"/>
      <c r="AI117" s="84"/>
      <c r="AJ117" s="84"/>
      <c r="AK117" s="84"/>
      <c r="AL117" s="84"/>
      <c r="AM117" s="84"/>
      <c r="AN117" s="84"/>
      <c r="AO117" s="58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8"/>
      <c r="BA117" s="84"/>
      <c r="BB117" s="84"/>
      <c r="BC117" s="84"/>
      <c r="BD117" s="58"/>
      <c r="BE117" s="84"/>
      <c r="BF117" s="58"/>
      <c r="BG117" s="84"/>
      <c r="BH117" s="58"/>
      <c r="BI117" s="84"/>
      <c r="BJ117" s="58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58"/>
      <c r="BW117" s="84"/>
      <c r="BX117" s="84"/>
      <c r="BY117" s="84"/>
      <c r="BZ117" s="56">
        <v>350</v>
      </c>
      <c r="CA117" s="84"/>
      <c r="CB117" s="84"/>
      <c r="CC117" s="84"/>
      <c r="CD117" s="84"/>
      <c r="CE117" s="58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58"/>
      <c r="CV117" s="84"/>
      <c r="CW117" s="84"/>
      <c r="CX117" s="84"/>
      <c r="CY117" s="84"/>
      <c r="CZ117" s="84"/>
      <c r="DA117" s="56"/>
      <c r="DB117" s="61"/>
      <c r="DC117" s="56"/>
      <c r="DD117" s="56"/>
      <c r="DE117" s="56"/>
      <c r="DF117" s="56"/>
      <c r="DG117" s="56"/>
      <c r="DH117" s="56"/>
      <c r="DI117" s="56"/>
      <c r="DJ117" s="56"/>
      <c r="DK117" s="56"/>
    </row>
    <row r="118" spans="1:115" x14ac:dyDescent="0.25">
      <c r="A118" s="112">
        <v>45247</v>
      </c>
      <c r="B118" s="111">
        <v>102</v>
      </c>
      <c r="C118" s="89">
        <v>18920</v>
      </c>
      <c r="D118" s="87" t="s">
        <v>120</v>
      </c>
      <c r="E118" s="115" t="s">
        <v>199</v>
      </c>
      <c r="F118" s="82" t="s">
        <v>215</v>
      </c>
      <c r="G118" s="114"/>
      <c r="H118" s="114"/>
      <c r="I118" s="81">
        <v>165</v>
      </c>
      <c r="J118" s="102"/>
      <c r="K118" s="58"/>
      <c r="L118" s="59"/>
      <c r="M118" s="58"/>
      <c r="N118" s="102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58"/>
      <c r="AC118" s="84"/>
      <c r="AD118" s="84"/>
      <c r="AE118" s="58"/>
      <c r="AF118" s="84"/>
      <c r="AG118" s="84"/>
      <c r="AH118" s="84"/>
      <c r="AI118" s="84"/>
      <c r="AJ118" s="84"/>
      <c r="AK118" s="84"/>
      <c r="AL118" s="84"/>
      <c r="AM118" s="84"/>
      <c r="AN118" s="84"/>
      <c r="AO118" s="58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8"/>
      <c r="BA118" s="84"/>
      <c r="BB118" s="84"/>
      <c r="BC118" s="84"/>
      <c r="BD118" s="58"/>
      <c r="BE118" s="84"/>
      <c r="BF118" s="58"/>
      <c r="BG118" s="56">
        <v>165</v>
      </c>
      <c r="BH118" s="58"/>
      <c r="BI118" s="84"/>
      <c r="BJ118" s="58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58"/>
      <c r="BW118" s="84"/>
      <c r="BX118" s="84"/>
      <c r="BY118" s="84"/>
      <c r="CA118" s="84"/>
      <c r="CB118" s="84"/>
      <c r="CC118" s="84"/>
      <c r="CD118" s="84"/>
      <c r="CE118" s="58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58"/>
      <c r="CV118" s="84"/>
      <c r="CW118" s="84"/>
      <c r="CX118" s="84"/>
      <c r="CY118" s="84"/>
      <c r="CZ118" s="84"/>
      <c r="DA118" s="56"/>
      <c r="DB118" s="61"/>
      <c r="DC118" s="56"/>
      <c r="DD118" s="56"/>
      <c r="DE118" s="56"/>
      <c r="DF118" s="56"/>
      <c r="DG118" s="56"/>
      <c r="DH118" s="56"/>
      <c r="DI118" s="56"/>
      <c r="DJ118" s="56"/>
      <c r="DK118" s="56"/>
    </row>
    <row r="119" spans="1:115" x14ac:dyDescent="0.25">
      <c r="A119" s="112">
        <v>45247</v>
      </c>
      <c r="B119" s="111">
        <v>103</v>
      </c>
      <c r="C119" s="89">
        <v>18920</v>
      </c>
      <c r="D119" s="87" t="s">
        <v>120</v>
      </c>
      <c r="E119" s="115" t="s">
        <v>199</v>
      </c>
      <c r="F119" s="82" t="s">
        <v>216</v>
      </c>
      <c r="G119" s="114"/>
      <c r="H119" s="114"/>
      <c r="I119" s="81">
        <v>165</v>
      </c>
      <c r="J119" s="102"/>
      <c r="K119" s="58"/>
      <c r="L119" s="59">
        <v>27.5</v>
      </c>
      <c r="M119" s="58"/>
      <c r="N119" s="102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58"/>
      <c r="AC119" s="84"/>
      <c r="AD119" s="84"/>
      <c r="AE119" s="58"/>
      <c r="AF119" s="84"/>
      <c r="AG119" s="84"/>
      <c r="AH119" s="84"/>
      <c r="AI119" s="84"/>
      <c r="AJ119" s="84"/>
      <c r="AK119" s="84"/>
      <c r="AL119" s="84"/>
      <c r="AM119" s="84"/>
      <c r="AN119" s="84"/>
      <c r="AO119" s="58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8"/>
      <c r="BA119" s="84"/>
      <c r="BB119" s="84"/>
      <c r="BC119" s="84"/>
      <c r="BD119" s="58"/>
      <c r="BE119" s="84"/>
      <c r="BF119" s="58"/>
      <c r="BG119" s="56">
        <v>137.5</v>
      </c>
      <c r="BH119" s="58"/>
      <c r="BI119" s="84"/>
      <c r="BJ119" s="58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58"/>
      <c r="BW119" s="84"/>
      <c r="BX119" s="84"/>
      <c r="BY119" s="84"/>
      <c r="CA119" s="84"/>
      <c r="CB119" s="84"/>
      <c r="CC119" s="84"/>
      <c r="CD119" s="84"/>
      <c r="CE119" s="58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58"/>
      <c r="CV119" s="84"/>
      <c r="CW119" s="84"/>
      <c r="CX119" s="84"/>
      <c r="CY119" s="84"/>
      <c r="CZ119" s="84"/>
      <c r="DA119" s="56"/>
      <c r="DB119" s="61"/>
      <c r="DC119" s="56"/>
      <c r="DD119" s="56"/>
      <c r="DE119" s="56"/>
      <c r="DF119" s="56"/>
      <c r="DG119" s="56"/>
      <c r="DH119" s="56"/>
      <c r="DI119" s="56"/>
      <c r="DJ119" s="56"/>
      <c r="DK119" s="56"/>
    </row>
    <row r="120" spans="1:115" x14ac:dyDescent="0.25">
      <c r="A120" s="112">
        <v>45246</v>
      </c>
      <c r="B120" s="111">
        <v>104</v>
      </c>
      <c r="C120" s="82" t="s">
        <v>144</v>
      </c>
      <c r="D120" s="89" t="s">
        <v>131</v>
      </c>
      <c r="E120" s="115" t="s">
        <v>199</v>
      </c>
      <c r="F120" s="82" t="s">
        <v>145</v>
      </c>
      <c r="G120" s="113"/>
      <c r="H120" s="113"/>
      <c r="I120" s="81">
        <v>64.8</v>
      </c>
      <c r="J120" s="64"/>
      <c r="K120" s="58"/>
      <c r="L120" s="59">
        <v>10.8</v>
      </c>
      <c r="M120" s="58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8"/>
      <c r="AC120" s="56"/>
      <c r="AD120" s="56"/>
      <c r="AE120" s="58"/>
      <c r="AF120" s="56"/>
      <c r="AG120" s="56"/>
      <c r="AH120" s="56"/>
      <c r="AI120" s="56"/>
      <c r="AJ120" s="56"/>
      <c r="AK120" s="56"/>
      <c r="AL120" s="56"/>
      <c r="AM120" s="56"/>
      <c r="AN120" s="56"/>
      <c r="AO120" s="58"/>
      <c r="AP120" s="56"/>
      <c r="AQ120" s="56"/>
      <c r="AR120" s="56">
        <v>54</v>
      </c>
      <c r="AS120" s="56"/>
      <c r="AT120" s="56"/>
      <c r="AU120" s="56"/>
      <c r="AV120" s="56"/>
      <c r="AW120" s="56"/>
      <c r="AX120" s="56"/>
      <c r="AY120" s="56"/>
      <c r="AZ120" s="58"/>
      <c r="BA120" s="84"/>
      <c r="BB120" s="84"/>
      <c r="BC120" s="84"/>
      <c r="BD120" s="58"/>
      <c r="BE120" s="84"/>
      <c r="BF120" s="58"/>
      <c r="BG120" s="84"/>
      <c r="BH120" s="58"/>
      <c r="BI120" s="84"/>
      <c r="BJ120" s="58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58"/>
      <c r="BW120" s="84"/>
      <c r="BX120" s="84"/>
      <c r="BY120" s="84"/>
      <c r="BZ120" s="84"/>
      <c r="CA120" s="84"/>
      <c r="CB120" s="84"/>
      <c r="CC120" s="84"/>
      <c r="CD120" s="84"/>
      <c r="CE120" s="58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58"/>
      <c r="CV120" s="84"/>
      <c r="CW120" s="84"/>
      <c r="CX120" s="84"/>
      <c r="CY120" s="84"/>
      <c r="CZ120" s="84"/>
      <c r="DA120" s="56"/>
      <c r="DB120" s="61"/>
      <c r="DC120" s="56"/>
      <c r="DD120" s="56"/>
      <c r="DE120" s="56"/>
      <c r="DF120" s="56"/>
      <c r="DG120" s="56"/>
      <c r="DH120" s="56"/>
      <c r="DI120" s="56"/>
      <c r="DJ120" s="56"/>
      <c r="DK120" s="56"/>
    </row>
    <row r="121" spans="1:115" x14ac:dyDescent="0.25">
      <c r="A121" s="112">
        <v>45246</v>
      </c>
      <c r="B121" s="111">
        <v>105</v>
      </c>
      <c r="C121" s="82" t="s">
        <v>144</v>
      </c>
      <c r="D121" s="89" t="s">
        <v>131</v>
      </c>
      <c r="E121" s="115" t="s">
        <v>199</v>
      </c>
      <c r="F121" s="82" t="s">
        <v>146</v>
      </c>
      <c r="G121" s="113"/>
      <c r="H121" s="113"/>
      <c r="I121" s="81">
        <v>11.28</v>
      </c>
      <c r="J121" s="64"/>
      <c r="K121" s="58"/>
      <c r="L121" s="59">
        <v>1.88</v>
      </c>
      <c r="M121" s="58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8"/>
      <c r="AC121" s="56"/>
      <c r="AD121" s="56"/>
      <c r="AE121" s="58"/>
      <c r="AF121" s="56"/>
      <c r="AG121" s="56"/>
      <c r="AH121" s="56"/>
      <c r="AI121" s="56"/>
      <c r="AJ121" s="56"/>
      <c r="AK121" s="56"/>
      <c r="AL121" s="56"/>
      <c r="AM121" s="56"/>
      <c r="AN121" s="56"/>
      <c r="AO121" s="58"/>
      <c r="AP121" s="56"/>
      <c r="AQ121" s="56"/>
      <c r="AR121" s="56">
        <v>9.4</v>
      </c>
      <c r="AS121" s="84"/>
      <c r="AT121" s="84"/>
      <c r="AU121" s="84"/>
      <c r="AV121" s="84"/>
      <c r="AW121" s="84"/>
      <c r="AX121" s="84"/>
      <c r="AY121" s="84"/>
      <c r="AZ121" s="58"/>
      <c r="BA121" s="84"/>
      <c r="BB121" s="84"/>
      <c r="BC121" s="84"/>
      <c r="BD121" s="58"/>
      <c r="BE121" s="84"/>
      <c r="BF121" s="58"/>
      <c r="BG121" s="84"/>
      <c r="BH121" s="58"/>
      <c r="BI121" s="84"/>
      <c r="BJ121" s="58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58"/>
      <c r="BW121" s="84"/>
      <c r="BX121" s="84"/>
      <c r="BY121" s="84"/>
      <c r="BZ121" s="84"/>
      <c r="CA121" s="84"/>
      <c r="CB121" s="84"/>
      <c r="CC121" s="84"/>
      <c r="CD121" s="84"/>
      <c r="CE121" s="58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58"/>
      <c r="CV121" s="84"/>
      <c r="CW121" s="84"/>
      <c r="CX121" s="84"/>
      <c r="CY121" s="84"/>
      <c r="CZ121" s="84"/>
      <c r="DA121" s="84"/>
      <c r="DB121" s="61"/>
      <c r="DC121" s="56"/>
      <c r="DD121" s="56"/>
      <c r="DE121" s="56"/>
      <c r="DF121" s="56"/>
      <c r="DG121" s="56"/>
      <c r="DH121" s="56"/>
      <c r="DI121" s="56"/>
      <c r="DJ121" s="56"/>
      <c r="DK121" s="56"/>
    </row>
    <row r="122" spans="1:115" x14ac:dyDescent="0.25">
      <c r="A122" s="112">
        <v>45247</v>
      </c>
      <c r="B122" s="111">
        <v>106</v>
      </c>
      <c r="C122" s="89">
        <v>18926</v>
      </c>
      <c r="D122" s="87" t="s">
        <v>120</v>
      </c>
      <c r="E122" s="100" t="s">
        <v>199</v>
      </c>
      <c r="F122" s="82" t="s">
        <v>217</v>
      </c>
      <c r="G122" s="113"/>
      <c r="H122" s="113"/>
      <c r="I122" s="81">
        <v>492.65</v>
      </c>
      <c r="J122" s="64"/>
      <c r="K122" s="58"/>
      <c r="L122" s="59"/>
      <c r="M122" s="58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8"/>
      <c r="AC122" s="56"/>
      <c r="AD122" s="56"/>
      <c r="AE122" s="58"/>
      <c r="AF122" s="56"/>
      <c r="AG122" s="56"/>
      <c r="AH122" s="56"/>
      <c r="AI122" s="56"/>
      <c r="AJ122" s="56"/>
      <c r="AK122" s="56"/>
      <c r="AL122" s="56"/>
      <c r="AM122" s="56"/>
      <c r="AN122" s="56"/>
      <c r="AO122" s="58"/>
      <c r="AP122" s="56"/>
      <c r="AQ122" s="56"/>
      <c r="AR122" s="56"/>
      <c r="AS122" s="84"/>
      <c r="AT122" s="84"/>
      <c r="AU122" s="84"/>
      <c r="AV122" s="84"/>
      <c r="AW122" s="84"/>
      <c r="AX122" s="84"/>
      <c r="AY122" s="84"/>
      <c r="AZ122" s="58"/>
      <c r="BA122" s="84"/>
      <c r="BB122" s="84"/>
      <c r="BC122" s="84"/>
      <c r="BD122" s="58"/>
      <c r="BE122" s="84"/>
      <c r="BF122" s="58"/>
      <c r="BG122" s="64">
        <v>492.65</v>
      </c>
      <c r="BH122" s="58"/>
      <c r="BI122" s="84"/>
      <c r="BJ122" s="58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58"/>
      <c r="BW122" s="84"/>
      <c r="BX122" s="84"/>
      <c r="BY122" s="84"/>
      <c r="BZ122" s="84"/>
      <c r="CA122" s="84"/>
      <c r="CB122" s="84"/>
      <c r="CC122" s="84"/>
      <c r="CD122" s="84"/>
      <c r="CE122" s="58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58"/>
      <c r="CV122" s="84"/>
      <c r="CW122" s="84"/>
      <c r="CX122" s="84"/>
      <c r="CY122" s="84"/>
      <c r="CZ122" s="84"/>
      <c r="DA122" s="84"/>
      <c r="DB122" s="61"/>
      <c r="DC122" s="56"/>
      <c r="DD122" s="56"/>
      <c r="DE122" s="56"/>
      <c r="DF122" s="56"/>
      <c r="DG122" s="56"/>
      <c r="DH122" s="56"/>
      <c r="DI122" s="56"/>
      <c r="DJ122" s="56"/>
      <c r="DK122" s="56"/>
    </row>
    <row r="123" spans="1:115" x14ac:dyDescent="0.25">
      <c r="A123" s="112">
        <v>45247</v>
      </c>
      <c r="B123" s="111">
        <v>107</v>
      </c>
      <c r="C123" s="89">
        <v>18925</v>
      </c>
      <c r="D123" s="87" t="s">
        <v>120</v>
      </c>
      <c r="E123" s="115" t="s">
        <v>199</v>
      </c>
      <c r="F123" s="82" t="s">
        <v>218</v>
      </c>
      <c r="G123" s="113"/>
      <c r="H123" s="113"/>
      <c r="I123" s="81">
        <v>250</v>
      </c>
      <c r="J123" s="64"/>
      <c r="K123" s="58"/>
      <c r="L123" s="59"/>
      <c r="M123" s="58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8"/>
      <c r="AC123" s="56"/>
      <c r="AD123" s="56"/>
      <c r="AE123" s="58"/>
      <c r="AF123" s="56"/>
      <c r="AG123" s="56"/>
      <c r="AH123" s="56"/>
      <c r="AI123" s="56"/>
      <c r="AJ123" s="56"/>
      <c r="AK123" s="56"/>
      <c r="AL123" s="56"/>
      <c r="AM123" s="56"/>
      <c r="AN123" s="56"/>
      <c r="AO123" s="58"/>
      <c r="AP123" s="56"/>
      <c r="AQ123" s="56"/>
      <c r="AR123" s="56"/>
      <c r="AS123" s="84"/>
      <c r="AT123" s="84"/>
      <c r="AU123" s="84"/>
      <c r="AV123" s="84"/>
      <c r="AW123" s="84"/>
      <c r="AX123" s="84"/>
      <c r="AY123" s="84"/>
      <c r="AZ123" s="58"/>
      <c r="BA123" s="84"/>
      <c r="BB123" s="84"/>
      <c r="BC123" s="84"/>
      <c r="BD123" s="58"/>
      <c r="BE123" s="84"/>
      <c r="BF123" s="58"/>
      <c r="BG123" s="64">
        <v>250</v>
      </c>
      <c r="BH123" s="58"/>
      <c r="BI123" s="84"/>
      <c r="BJ123" s="58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58"/>
      <c r="BW123" s="84"/>
      <c r="BX123" s="84"/>
      <c r="BY123" s="84"/>
      <c r="BZ123" s="84"/>
      <c r="CA123" s="84"/>
      <c r="CB123" s="84"/>
      <c r="CC123" s="84"/>
      <c r="CD123" s="84"/>
      <c r="CE123" s="58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58"/>
      <c r="CV123" s="84"/>
      <c r="CW123" s="84"/>
      <c r="CX123" s="84"/>
      <c r="CY123" s="84"/>
      <c r="CZ123" s="84"/>
      <c r="DA123" s="84"/>
      <c r="DB123" s="61"/>
      <c r="DC123" s="56"/>
      <c r="DD123" s="56"/>
      <c r="DE123" s="56"/>
      <c r="DF123" s="56"/>
      <c r="DG123" s="56"/>
      <c r="DH123" s="56"/>
      <c r="DI123" s="56"/>
      <c r="DJ123" s="56"/>
      <c r="DK123" s="56"/>
    </row>
    <row r="124" spans="1:115" x14ac:dyDescent="0.25">
      <c r="A124" s="112">
        <v>45259</v>
      </c>
      <c r="B124" s="111">
        <v>108</v>
      </c>
      <c r="C124" s="63" t="s">
        <v>156</v>
      </c>
      <c r="D124" s="89" t="s">
        <v>157</v>
      </c>
      <c r="E124" s="115" t="s">
        <v>199</v>
      </c>
      <c r="F124" s="82" t="s">
        <v>158</v>
      </c>
      <c r="G124" s="113"/>
      <c r="H124" s="113"/>
      <c r="I124" s="81">
        <v>14</v>
      </c>
      <c r="J124" s="64"/>
      <c r="K124" s="58"/>
      <c r="L124" s="59">
        <v>2.33</v>
      </c>
      <c r="M124" s="58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8"/>
      <c r="AC124" s="56"/>
      <c r="AD124" s="56"/>
      <c r="AE124" s="58"/>
      <c r="AF124" s="56"/>
      <c r="AG124" s="56"/>
      <c r="AH124" s="56"/>
      <c r="AI124" s="56"/>
      <c r="AJ124" s="56"/>
      <c r="AK124" s="56"/>
      <c r="AL124" s="56"/>
      <c r="AM124" s="56"/>
      <c r="AN124" s="56"/>
      <c r="AO124" s="58"/>
      <c r="AP124" s="56"/>
      <c r="AQ124" s="56"/>
      <c r="AR124" s="56"/>
      <c r="AS124" s="84"/>
      <c r="AT124" s="56">
        <v>11.67</v>
      </c>
      <c r="AU124" s="84"/>
      <c r="AV124" s="84"/>
      <c r="AW124" s="84"/>
      <c r="AX124" s="84"/>
      <c r="AY124" s="84"/>
      <c r="AZ124" s="58"/>
      <c r="BA124" s="84"/>
      <c r="BB124" s="84"/>
      <c r="BC124" s="84"/>
      <c r="BD124" s="58"/>
      <c r="BE124" s="84"/>
      <c r="BF124" s="58"/>
      <c r="BG124" s="56"/>
      <c r="BH124" s="58"/>
      <c r="BI124" s="84"/>
      <c r="BJ124" s="58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58"/>
      <c r="BW124" s="84"/>
      <c r="BX124" s="84"/>
      <c r="BY124" s="84"/>
      <c r="BZ124" s="84"/>
      <c r="CA124" s="84"/>
      <c r="CB124" s="84"/>
      <c r="CC124" s="84"/>
      <c r="CD124" s="84"/>
      <c r="CE124" s="58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58"/>
      <c r="CV124" s="84"/>
      <c r="CW124" s="84"/>
      <c r="CX124" s="84"/>
      <c r="CY124" s="84"/>
      <c r="CZ124" s="84"/>
      <c r="DA124" s="84"/>
      <c r="DB124" s="61"/>
      <c r="DC124" s="56"/>
      <c r="DD124" s="56"/>
      <c r="DE124" s="56"/>
      <c r="DF124" s="56"/>
      <c r="DG124" s="56"/>
      <c r="DH124" s="56"/>
      <c r="DI124" s="56"/>
      <c r="DJ124" s="56"/>
      <c r="DK124" s="56"/>
    </row>
    <row r="125" spans="1:115" x14ac:dyDescent="0.25">
      <c r="A125" s="112">
        <v>45259</v>
      </c>
      <c r="B125" s="111">
        <v>109</v>
      </c>
      <c r="C125" s="63" t="s">
        <v>151</v>
      </c>
      <c r="D125" s="89" t="s">
        <v>152</v>
      </c>
      <c r="E125" s="115" t="s">
        <v>199</v>
      </c>
      <c r="F125" s="82" t="s">
        <v>153</v>
      </c>
      <c r="G125" s="113"/>
      <c r="H125" s="113"/>
      <c r="I125" s="81">
        <v>7</v>
      </c>
      <c r="J125" s="64"/>
      <c r="K125" s="58"/>
      <c r="L125" s="59"/>
      <c r="M125" s="58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8"/>
      <c r="AC125" s="56"/>
      <c r="AD125" s="56"/>
      <c r="AE125" s="58"/>
      <c r="AF125" s="56"/>
      <c r="AG125" s="56"/>
      <c r="AH125" s="56"/>
      <c r="AI125" s="56"/>
      <c r="AJ125" s="56"/>
      <c r="AK125" s="56"/>
      <c r="AL125" s="56"/>
      <c r="AM125" s="56"/>
      <c r="AN125" s="56"/>
      <c r="AO125" s="58"/>
      <c r="AP125" s="56"/>
      <c r="AQ125" s="56"/>
      <c r="AR125" s="56"/>
      <c r="AS125" s="84"/>
      <c r="AT125" s="84"/>
      <c r="AU125" s="84"/>
      <c r="AV125" s="84"/>
      <c r="AW125" s="84"/>
      <c r="AX125" s="84"/>
      <c r="AY125" s="116">
        <v>7</v>
      </c>
      <c r="AZ125" s="70"/>
      <c r="BA125" s="84"/>
      <c r="BB125" s="84"/>
      <c r="BC125" s="84"/>
      <c r="BD125" s="58"/>
      <c r="BE125" s="84"/>
      <c r="BF125" s="58"/>
      <c r="BG125" s="56"/>
      <c r="BH125" s="58"/>
      <c r="BI125" s="84"/>
      <c r="BJ125" s="58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58"/>
      <c r="BW125" s="84"/>
      <c r="BX125" s="84"/>
      <c r="BY125" s="84"/>
      <c r="BZ125" s="84"/>
      <c r="CA125" s="84"/>
      <c r="CB125" s="84"/>
      <c r="CC125" s="84"/>
      <c r="CD125" s="84"/>
      <c r="CE125" s="58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58"/>
      <c r="CV125" s="84"/>
      <c r="CW125" s="84"/>
      <c r="CX125" s="84"/>
      <c r="CY125" s="84"/>
      <c r="CZ125" s="84"/>
      <c r="DA125" s="84"/>
      <c r="DB125" s="61"/>
      <c r="DC125" s="56"/>
      <c r="DD125" s="56"/>
      <c r="DE125" s="56"/>
      <c r="DF125" s="56"/>
      <c r="DG125" s="56"/>
      <c r="DH125" s="56"/>
      <c r="DI125" s="56"/>
      <c r="DJ125" s="56"/>
      <c r="DK125" s="56"/>
    </row>
    <row r="126" spans="1:115" x14ac:dyDescent="0.25">
      <c r="A126" s="137" t="s">
        <v>219</v>
      </c>
      <c r="B126" s="137"/>
      <c r="C126" s="137"/>
      <c r="D126" s="137"/>
      <c r="E126" s="137"/>
      <c r="F126" s="138"/>
      <c r="G126" s="90">
        <f>H126+DD2+DI2+DK17+DK16+DK15+DK14+DK13+DK12+DK11+DK10</f>
        <v>158965.88</v>
      </c>
      <c r="H126" s="90">
        <f>H99-I126+J126</f>
        <v>102653.26000000002</v>
      </c>
      <c r="I126" s="106">
        <f>SUM(I100:I125)</f>
        <v>6748.2699999999995</v>
      </c>
      <c r="J126" s="79">
        <f>SUM(J100:J121)</f>
        <v>0</v>
      </c>
      <c r="K126" s="58"/>
      <c r="L126" s="80">
        <f>SUM(L100:L125)</f>
        <v>559.02</v>
      </c>
      <c r="M126" s="58"/>
      <c r="N126" s="80">
        <f t="shared" ref="N126:AA126" si="49">SUM(N100:N125)</f>
        <v>0</v>
      </c>
      <c r="O126" s="80">
        <f t="shared" si="49"/>
        <v>0</v>
      </c>
      <c r="P126" s="80">
        <f t="shared" si="49"/>
        <v>0</v>
      </c>
      <c r="Q126" s="80">
        <f t="shared" si="49"/>
        <v>0</v>
      </c>
      <c r="R126" s="80">
        <f t="shared" si="49"/>
        <v>0</v>
      </c>
      <c r="S126" s="80">
        <f t="shared" si="49"/>
        <v>0</v>
      </c>
      <c r="T126" s="80">
        <f t="shared" si="49"/>
        <v>0</v>
      </c>
      <c r="U126" s="80">
        <f t="shared" si="49"/>
        <v>0</v>
      </c>
      <c r="V126" s="80">
        <f t="shared" si="49"/>
        <v>580</v>
      </c>
      <c r="W126" s="80">
        <f t="shared" si="49"/>
        <v>0</v>
      </c>
      <c r="X126" s="80">
        <f t="shared" si="49"/>
        <v>0</v>
      </c>
      <c r="Y126" s="80">
        <f t="shared" si="49"/>
        <v>260.67</v>
      </c>
      <c r="Z126" s="80">
        <f t="shared" si="49"/>
        <v>0</v>
      </c>
      <c r="AA126" s="80">
        <f t="shared" si="49"/>
        <v>0</v>
      </c>
      <c r="AB126" s="58"/>
      <c r="AC126" s="80">
        <f>SUM(AC100:AC125)</f>
        <v>0</v>
      </c>
      <c r="AD126" s="80">
        <f>SUM(AD100:AD125)</f>
        <v>0</v>
      </c>
      <c r="AE126" s="58"/>
      <c r="AF126" s="80">
        <f t="shared" ref="AF126:AN126" si="50">SUM(AF100:AF125)</f>
        <v>222.34</v>
      </c>
      <c r="AG126" s="80">
        <f t="shared" si="50"/>
        <v>0</v>
      </c>
      <c r="AH126" s="80">
        <f t="shared" si="50"/>
        <v>282.2</v>
      </c>
      <c r="AI126" s="80">
        <f t="shared" si="50"/>
        <v>0</v>
      </c>
      <c r="AJ126" s="80">
        <f t="shared" si="50"/>
        <v>0</v>
      </c>
      <c r="AK126" s="80">
        <f t="shared" si="50"/>
        <v>0</v>
      </c>
      <c r="AL126" s="80">
        <f t="shared" si="50"/>
        <v>0</v>
      </c>
      <c r="AM126" s="80">
        <f t="shared" si="50"/>
        <v>0</v>
      </c>
      <c r="AN126" s="80">
        <f t="shared" si="50"/>
        <v>0</v>
      </c>
      <c r="AO126" s="58"/>
      <c r="AP126" s="80">
        <f t="shared" ref="AP126:AY126" si="51">SUM(AP100:AP125)</f>
        <v>20.27</v>
      </c>
      <c r="AQ126" s="80">
        <f t="shared" si="51"/>
        <v>27.5</v>
      </c>
      <c r="AR126" s="80">
        <f t="shared" si="51"/>
        <v>63.4</v>
      </c>
      <c r="AS126" s="80">
        <f t="shared" si="51"/>
        <v>0</v>
      </c>
      <c r="AT126" s="80">
        <f t="shared" si="51"/>
        <v>11.67</v>
      </c>
      <c r="AU126" s="80">
        <f t="shared" si="51"/>
        <v>315</v>
      </c>
      <c r="AV126" s="80">
        <f t="shared" si="51"/>
        <v>0</v>
      </c>
      <c r="AW126" s="80">
        <f t="shared" si="51"/>
        <v>0</v>
      </c>
      <c r="AX126" s="80">
        <f t="shared" si="51"/>
        <v>0</v>
      </c>
      <c r="AY126" s="80">
        <f t="shared" si="51"/>
        <v>7</v>
      </c>
      <c r="AZ126" s="58"/>
      <c r="BA126" s="80">
        <f>SUM(BA100:BA125)</f>
        <v>0</v>
      </c>
      <c r="BB126" s="80">
        <f>SUM(BB100:BB125)</f>
        <v>0</v>
      </c>
      <c r="BC126" s="80">
        <f>SUM(BC100:BC125)</f>
        <v>58.4</v>
      </c>
      <c r="BD126" s="58"/>
      <c r="BE126" s="80">
        <f>SUM(BE100:BE125)</f>
        <v>0</v>
      </c>
      <c r="BF126" s="58"/>
      <c r="BG126" s="80">
        <f>SUM(BG100:BG125)</f>
        <v>1205.1500000000001</v>
      </c>
      <c r="BH126" s="58"/>
      <c r="BI126" s="80">
        <f>SUM(BI100:BI125)</f>
        <v>0</v>
      </c>
      <c r="BJ126" s="58"/>
      <c r="BK126" s="80">
        <f t="shared" ref="BK126:BU126" si="52">SUM(BK100:BK125)</f>
        <v>0</v>
      </c>
      <c r="BL126" s="80">
        <f t="shared" si="52"/>
        <v>0</v>
      </c>
      <c r="BM126" s="80">
        <f t="shared" si="52"/>
        <v>0</v>
      </c>
      <c r="BN126" s="80">
        <f t="shared" si="52"/>
        <v>0</v>
      </c>
      <c r="BO126" s="80">
        <f t="shared" si="52"/>
        <v>0</v>
      </c>
      <c r="BP126" s="80">
        <f t="shared" si="52"/>
        <v>0</v>
      </c>
      <c r="BQ126" s="80">
        <f t="shared" si="52"/>
        <v>0</v>
      </c>
      <c r="BR126" s="80">
        <f t="shared" si="52"/>
        <v>0</v>
      </c>
      <c r="BS126" s="80">
        <f t="shared" si="52"/>
        <v>0</v>
      </c>
      <c r="BT126" s="80">
        <f t="shared" si="52"/>
        <v>0</v>
      </c>
      <c r="BU126" s="80">
        <f t="shared" si="52"/>
        <v>0</v>
      </c>
      <c r="BV126" s="58"/>
      <c r="BW126" s="80">
        <f t="shared" ref="BW126:CD126" si="53">SUM(BW100:BW125)</f>
        <v>0</v>
      </c>
      <c r="BX126" s="80">
        <f t="shared" si="53"/>
        <v>0</v>
      </c>
      <c r="BY126" s="80">
        <f t="shared" si="53"/>
        <v>0</v>
      </c>
      <c r="BZ126" s="80">
        <f t="shared" si="53"/>
        <v>379.15</v>
      </c>
      <c r="CA126" s="80">
        <f t="shared" si="53"/>
        <v>0</v>
      </c>
      <c r="CB126" s="80">
        <f t="shared" si="53"/>
        <v>0</v>
      </c>
      <c r="CC126" s="80">
        <f t="shared" si="53"/>
        <v>0</v>
      </c>
      <c r="CD126" s="80">
        <f t="shared" si="53"/>
        <v>0</v>
      </c>
      <c r="CE126" s="58"/>
      <c r="CF126" s="80">
        <f t="shared" ref="CF126:CT126" si="54">SUM(CF100:CF125)</f>
        <v>0</v>
      </c>
      <c r="CG126" s="80">
        <f t="shared" si="54"/>
        <v>0</v>
      </c>
      <c r="CH126" s="80">
        <f t="shared" si="54"/>
        <v>0</v>
      </c>
      <c r="CI126" s="80">
        <f t="shared" si="54"/>
        <v>0</v>
      </c>
      <c r="CJ126" s="80">
        <f t="shared" si="54"/>
        <v>0</v>
      </c>
      <c r="CK126" s="80">
        <f t="shared" si="54"/>
        <v>0</v>
      </c>
      <c r="CL126" s="80">
        <f t="shared" si="54"/>
        <v>0</v>
      </c>
      <c r="CM126" s="80">
        <f t="shared" si="54"/>
        <v>0</v>
      </c>
      <c r="CN126" s="80">
        <f t="shared" si="54"/>
        <v>0</v>
      </c>
      <c r="CO126" s="80">
        <f t="shared" si="54"/>
        <v>0</v>
      </c>
      <c r="CP126" s="80">
        <f t="shared" si="54"/>
        <v>0</v>
      </c>
      <c r="CQ126" s="80">
        <f t="shared" si="54"/>
        <v>0</v>
      </c>
      <c r="CR126" s="80">
        <f t="shared" si="54"/>
        <v>0</v>
      </c>
      <c r="CS126" s="80">
        <f t="shared" si="54"/>
        <v>0</v>
      </c>
      <c r="CT126" s="80">
        <f t="shared" si="54"/>
        <v>0</v>
      </c>
      <c r="CU126" s="58"/>
      <c r="CV126" s="80">
        <f t="shared" ref="CV126:DA126" si="55">SUM(CV100:CV125)</f>
        <v>0</v>
      </c>
      <c r="CW126" s="80">
        <f t="shared" si="55"/>
        <v>0</v>
      </c>
      <c r="CX126" s="80">
        <f t="shared" si="55"/>
        <v>0</v>
      </c>
      <c r="CY126" s="80">
        <f t="shared" si="55"/>
        <v>0</v>
      </c>
      <c r="CZ126" s="80">
        <f t="shared" si="55"/>
        <v>0</v>
      </c>
      <c r="DA126" s="80">
        <f t="shared" si="55"/>
        <v>2756.5</v>
      </c>
      <c r="DB126" s="61"/>
      <c r="DC126" s="56"/>
      <c r="DD126" s="56"/>
      <c r="DE126" s="56"/>
      <c r="DF126" s="56"/>
      <c r="DG126" s="56"/>
      <c r="DH126" s="56"/>
      <c r="DI126" s="56"/>
      <c r="DJ126" s="56"/>
      <c r="DK126" s="56"/>
    </row>
    <row r="127" spans="1:115" x14ac:dyDescent="0.25">
      <c r="A127" s="105">
        <v>45261</v>
      </c>
      <c r="B127" s="56">
        <v>110</v>
      </c>
      <c r="C127" s="110">
        <v>18946</v>
      </c>
      <c r="D127" s="87" t="s">
        <v>120</v>
      </c>
      <c r="E127" s="83" t="s">
        <v>199</v>
      </c>
      <c r="F127" s="87" t="s">
        <v>220</v>
      </c>
      <c r="G127" s="93"/>
      <c r="H127" s="93"/>
      <c r="I127" s="64">
        <v>159.96</v>
      </c>
      <c r="J127" s="102"/>
      <c r="K127" s="58"/>
      <c r="L127" s="59"/>
      <c r="M127" s="58"/>
      <c r="N127" s="102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58"/>
      <c r="AC127" s="84"/>
      <c r="AD127" s="84"/>
      <c r="AE127" s="58"/>
      <c r="AF127" s="84"/>
      <c r="AG127" s="84"/>
      <c r="AH127" s="84"/>
      <c r="AI127" s="84"/>
      <c r="AJ127" s="84"/>
      <c r="AK127" s="84"/>
      <c r="AL127" s="84"/>
      <c r="AM127" s="84"/>
      <c r="AN127" s="84"/>
      <c r="AO127" s="58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58"/>
      <c r="BA127" s="84"/>
      <c r="BB127" s="84"/>
      <c r="BC127" s="84"/>
      <c r="BD127" s="58"/>
      <c r="BE127" s="84"/>
      <c r="BF127" s="58"/>
      <c r="BH127" s="58"/>
      <c r="BI127" s="64">
        <v>159.96</v>
      </c>
      <c r="BJ127" s="58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58"/>
      <c r="BW127" s="84"/>
      <c r="BX127" s="84"/>
      <c r="BY127" s="84"/>
      <c r="BZ127" s="84"/>
      <c r="CA127" s="84"/>
      <c r="CB127" s="84"/>
      <c r="CC127" s="84"/>
      <c r="CD127" s="84"/>
      <c r="CE127" s="58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58"/>
      <c r="CV127" s="84"/>
      <c r="CW127" s="84"/>
      <c r="CX127" s="84"/>
      <c r="CY127" s="84"/>
      <c r="CZ127" s="84"/>
      <c r="DA127" s="84"/>
      <c r="DB127" s="61"/>
      <c r="DC127" s="56"/>
      <c r="DD127" s="56"/>
      <c r="DE127" s="56"/>
      <c r="DF127" s="56"/>
      <c r="DG127" s="56"/>
      <c r="DH127" s="56"/>
      <c r="DI127" s="56"/>
      <c r="DJ127" s="56"/>
      <c r="DK127" s="56"/>
    </row>
    <row r="128" spans="1:115" x14ac:dyDescent="0.25">
      <c r="A128" s="105">
        <v>45261</v>
      </c>
      <c r="B128" s="56">
        <v>111</v>
      </c>
      <c r="C128" s="110">
        <v>18941</v>
      </c>
      <c r="D128" s="87" t="s">
        <v>120</v>
      </c>
      <c r="E128" s="83" t="s">
        <v>199</v>
      </c>
      <c r="F128" s="87" t="s">
        <v>221</v>
      </c>
      <c r="G128" s="93"/>
      <c r="H128" s="93"/>
      <c r="I128" s="64">
        <v>210</v>
      </c>
      <c r="J128" s="102"/>
      <c r="K128" s="58"/>
      <c r="L128" s="59"/>
      <c r="M128" s="58"/>
      <c r="N128" s="102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58"/>
      <c r="AC128" s="84"/>
      <c r="AD128" s="84"/>
      <c r="AE128" s="58"/>
      <c r="AF128" s="84"/>
      <c r="AG128" s="84"/>
      <c r="AH128" s="84"/>
      <c r="AI128" s="84"/>
      <c r="AJ128" s="84"/>
      <c r="AK128" s="84"/>
      <c r="AL128" s="84"/>
      <c r="AM128" s="84"/>
      <c r="AN128" s="84"/>
      <c r="AO128" s="58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58"/>
      <c r="BA128" s="84"/>
      <c r="BB128" s="84"/>
      <c r="BC128" s="84"/>
      <c r="BD128" s="58"/>
      <c r="BE128" s="84"/>
      <c r="BF128" s="58"/>
      <c r="BG128" s="84"/>
      <c r="BH128" s="58"/>
      <c r="BI128" s="84"/>
      <c r="BJ128" s="58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58"/>
      <c r="BW128" s="84"/>
      <c r="BX128" s="84"/>
      <c r="BY128" s="84"/>
      <c r="BZ128" s="84"/>
      <c r="CA128" s="84"/>
      <c r="CB128" s="84"/>
      <c r="CC128" s="84"/>
      <c r="CD128" s="84"/>
      <c r="CE128" s="58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58"/>
      <c r="CV128" s="84"/>
      <c r="CW128" s="84"/>
      <c r="CX128" s="84"/>
      <c r="CY128" s="84"/>
      <c r="CZ128" s="84"/>
      <c r="DA128" s="56">
        <v>210</v>
      </c>
      <c r="DB128" s="61"/>
      <c r="DC128" s="56"/>
      <c r="DD128" s="56"/>
      <c r="DE128" s="56"/>
      <c r="DF128" s="56"/>
      <c r="DG128" s="56"/>
      <c r="DH128" s="56"/>
      <c r="DI128" s="56"/>
      <c r="DJ128" s="56"/>
      <c r="DK128" s="56"/>
    </row>
    <row r="129" spans="1:115" x14ac:dyDescent="0.25">
      <c r="A129" s="105">
        <v>45261</v>
      </c>
      <c r="B129" s="56">
        <v>112</v>
      </c>
      <c r="C129" s="110">
        <v>18941</v>
      </c>
      <c r="D129" s="87" t="s">
        <v>120</v>
      </c>
      <c r="E129" s="83" t="s">
        <v>199</v>
      </c>
      <c r="F129" s="87" t="s">
        <v>222</v>
      </c>
      <c r="G129" s="93"/>
      <c r="H129" s="93"/>
      <c r="I129" s="64">
        <v>261</v>
      </c>
      <c r="J129" s="102"/>
      <c r="K129" s="58"/>
      <c r="L129" s="59">
        <v>43.5</v>
      </c>
      <c r="M129" s="58"/>
      <c r="N129" s="102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58"/>
      <c r="AC129" s="84"/>
      <c r="AD129" s="84"/>
      <c r="AE129" s="58"/>
      <c r="AF129" s="84"/>
      <c r="AG129" s="84"/>
      <c r="AH129" s="84"/>
      <c r="AI129" s="84"/>
      <c r="AJ129" s="84"/>
      <c r="AK129" s="84"/>
      <c r="AL129" s="84"/>
      <c r="AM129" s="84"/>
      <c r="AN129" s="84"/>
      <c r="AO129" s="58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58"/>
      <c r="BA129" s="84"/>
      <c r="BB129" s="84"/>
      <c r="BC129" s="84"/>
      <c r="BD129" s="58"/>
      <c r="BE129" s="84"/>
      <c r="BF129" s="58"/>
      <c r="BG129" s="84"/>
      <c r="BH129" s="58"/>
      <c r="BI129" s="84"/>
      <c r="BJ129" s="58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58"/>
      <c r="BW129" s="84"/>
      <c r="BX129" s="84"/>
      <c r="BY129" s="84"/>
      <c r="BZ129" s="84"/>
      <c r="CA129" s="84"/>
      <c r="CB129" s="84"/>
      <c r="CC129" s="84"/>
      <c r="CD129" s="84"/>
      <c r="CE129" s="58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58"/>
      <c r="CV129" s="84"/>
      <c r="CW129" s="84"/>
      <c r="CX129" s="84"/>
      <c r="CY129" s="84"/>
      <c r="CZ129" s="84"/>
      <c r="DA129" s="56">
        <v>217.5</v>
      </c>
      <c r="DB129" s="61"/>
      <c r="DC129" s="56"/>
      <c r="DD129" s="56"/>
      <c r="DE129" s="56"/>
      <c r="DF129" s="56"/>
      <c r="DG129" s="56"/>
      <c r="DH129" s="56"/>
      <c r="DI129" s="56"/>
      <c r="DJ129" s="56"/>
      <c r="DK129" s="56"/>
    </row>
    <row r="130" spans="1:115" x14ac:dyDescent="0.25">
      <c r="A130" s="105">
        <v>45275</v>
      </c>
      <c r="B130" s="56">
        <v>114</v>
      </c>
      <c r="C130" s="110">
        <v>18961</v>
      </c>
      <c r="D130" s="87" t="s">
        <v>120</v>
      </c>
      <c r="E130" s="83" t="s">
        <v>199</v>
      </c>
      <c r="F130" s="87" t="s">
        <v>196</v>
      </c>
      <c r="G130" s="93"/>
      <c r="H130" s="93"/>
      <c r="I130" s="64">
        <v>18.79</v>
      </c>
      <c r="J130" s="102"/>
      <c r="K130" s="58"/>
      <c r="L130" s="59">
        <v>3.13</v>
      </c>
      <c r="M130" s="58"/>
      <c r="N130" s="102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58"/>
      <c r="AC130" s="84"/>
      <c r="AD130" s="84"/>
      <c r="AE130" s="58"/>
      <c r="AF130" s="84"/>
      <c r="AG130" s="84"/>
      <c r="AH130" s="84"/>
      <c r="AI130" s="84"/>
      <c r="AJ130" s="84"/>
      <c r="AK130" s="84"/>
      <c r="AL130" s="84"/>
      <c r="AM130" s="84"/>
      <c r="AN130" s="84"/>
      <c r="AO130" s="58"/>
      <c r="AP130" s="56">
        <v>15.66</v>
      </c>
      <c r="AQ130" s="84"/>
      <c r="AR130" s="84"/>
      <c r="AS130" s="84"/>
      <c r="AT130" s="84"/>
      <c r="AU130" s="84"/>
      <c r="AV130" s="84"/>
      <c r="AW130" s="84"/>
      <c r="AX130" s="84"/>
      <c r="AY130" s="84"/>
      <c r="AZ130" s="58"/>
      <c r="BA130" s="84"/>
      <c r="BB130" s="84"/>
      <c r="BC130" s="84"/>
      <c r="BD130" s="58"/>
      <c r="BE130" s="84"/>
      <c r="BF130" s="58"/>
      <c r="BG130" s="84"/>
      <c r="BH130" s="58"/>
      <c r="BI130" s="84"/>
      <c r="BJ130" s="58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58"/>
      <c r="BW130" s="84"/>
      <c r="BX130" s="84"/>
      <c r="BY130" s="84"/>
      <c r="BZ130" s="84"/>
      <c r="CA130" s="84"/>
      <c r="CB130" s="84"/>
      <c r="CC130" s="84"/>
      <c r="CD130" s="84"/>
      <c r="CE130" s="58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58"/>
      <c r="CV130" s="84"/>
      <c r="CW130" s="84"/>
      <c r="CX130" s="84"/>
      <c r="CY130" s="84"/>
      <c r="CZ130" s="84"/>
      <c r="DA130" s="56"/>
      <c r="DB130" s="61"/>
      <c r="DC130" s="56"/>
      <c r="DD130" s="56"/>
      <c r="DE130" s="56"/>
      <c r="DF130" s="56"/>
      <c r="DG130" s="56"/>
      <c r="DH130" s="56"/>
      <c r="DI130" s="56"/>
      <c r="DJ130" s="56"/>
      <c r="DK130" s="56"/>
    </row>
    <row r="131" spans="1:115" x14ac:dyDescent="0.25">
      <c r="A131" s="105">
        <v>45275</v>
      </c>
      <c r="B131" s="56">
        <v>113</v>
      </c>
      <c r="C131" s="110">
        <v>18961</v>
      </c>
      <c r="D131" s="87" t="s">
        <v>120</v>
      </c>
      <c r="E131" s="83" t="s">
        <v>199</v>
      </c>
      <c r="F131" s="87" t="s">
        <v>223</v>
      </c>
      <c r="G131" s="93"/>
      <c r="H131" s="93"/>
      <c r="I131" s="64">
        <v>17.41</v>
      </c>
      <c r="J131" s="102"/>
      <c r="K131" s="58"/>
      <c r="L131" s="59">
        <v>2.9</v>
      </c>
      <c r="M131" s="58"/>
      <c r="N131" s="102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58"/>
      <c r="AC131" s="84"/>
      <c r="AD131" s="84"/>
      <c r="AE131" s="58"/>
      <c r="AF131" s="84"/>
      <c r="AG131" s="84"/>
      <c r="AH131" s="84"/>
      <c r="AI131" s="84"/>
      <c r="AJ131" s="84"/>
      <c r="AK131" s="84"/>
      <c r="AL131" s="84"/>
      <c r="AM131" s="84"/>
      <c r="AN131" s="84"/>
      <c r="AO131" s="58"/>
      <c r="AP131" s="56">
        <v>14.51</v>
      </c>
      <c r="AQ131" s="84"/>
      <c r="AR131" s="84"/>
      <c r="AS131" s="84"/>
      <c r="AT131" s="84"/>
      <c r="AU131" s="84"/>
      <c r="AV131" s="84"/>
      <c r="AW131" s="84"/>
      <c r="AX131" s="84"/>
      <c r="AY131" s="84"/>
      <c r="AZ131" s="58"/>
      <c r="BA131" s="84"/>
      <c r="BB131" s="84"/>
      <c r="BC131" s="84"/>
      <c r="BD131" s="58"/>
      <c r="BE131" s="84"/>
      <c r="BF131" s="58"/>
      <c r="BG131" s="84"/>
      <c r="BH131" s="58"/>
      <c r="BI131" s="84"/>
      <c r="BJ131" s="58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58"/>
      <c r="BW131" s="84"/>
      <c r="BX131" s="84"/>
      <c r="BY131" s="84"/>
      <c r="BZ131" s="84"/>
      <c r="CA131" s="84"/>
      <c r="CB131" s="84"/>
      <c r="CC131" s="84"/>
      <c r="CD131" s="84"/>
      <c r="CE131" s="58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58"/>
      <c r="CV131" s="84"/>
      <c r="CW131" s="84"/>
      <c r="CX131" s="84"/>
      <c r="CY131" s="84"/>
      <c r="CZ131" s="84"/>
      <c r="DA131" s="56"/>
      <c r="DB131" s="61"/>
      <c r="DC131" s="56"/>
      <c r="DD131" s="56"/>
      <c r="DE131" s="56"/>
      <c r="DF131" s="56"/>
      <c r="DG131" s="56"/>
      <c r="DH131" s="56"/>
      <c r="DI131" s="56"/>
      <c r="DJ131" s="56"/>
      <c r="DK131" s="56"/>
    </row>
    <row r="132" spans="1:115" x14ac:dyDescent="0.25">
      <c r="A132" s="105">
        <v>45275</v>
      </c>
      <c r="B132" s="56">
        <v>115</v>
      </c>
      <c r="C132" s="110">
        <v>18961</v>
      </c>
      <c r="D132" s="87" t="s">
        <v>120</v>
      </c>
      <c r="E132" s="83" t="s">
        <v>199</v>
      </c>
      <c r="F132" s="87" t="s">
        <v>224</v>
      </c>
      <c r="G132" s="93"/>
      <c r="H132" s="93"/>
      <c r="I132" s="64">
        <v>120</v>
      </c>
      <c r="J132" s="102"/>
      <c r="K132" s="58"/>
      <c r="L132" s="59"/>
      <c r="M132" s="58"/>
      <c r="N132" s="102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58"/>
      <c r="AC132" s="84"/>
      <c r="AD132" s="84"/>
      <c r="AE132" s="58"/>
      <c r="AF132" s="84"/>
      <c r="AG132" s="84"/>
      <c r="AH132" s="84"/>
      <c r="AI132" s="84"/>
      <c r="AJ132" s="84"/>
      <c r="AK132" s="84"/>
      <c r="AL132" s="84"/>
      <c r="AM132" s="84"/>
      <c r="AN132" s="84"/>
      <c r="AO132" s="58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58"/>
      <c r="BA132" s="84"/>
      <c r="BB132" s="84"/>
      <c r="BC132" s="56">
        <v>120</v>
      </c>
      <c r="BD132" s="58"/>
      <c r="BE132" s="84"/>
      <c r="BF132" s="58"/>
      <c r="BG132" s="84"/>
      <c r="BH132" s="58"/>
      <c r="BI132" s="84"/>
      <c r="BJ132" s="58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58"/>
      <c r="BW132" s="84"/>
      <c r="BX132" s="84"/>
      <c r="BY132" s="84"/>
      <c r="BZ132" s="84"/>
      <c r="CA132" s="84"/>
      <c r="CB132" s="84"/>
      <c r="CC132" s="84"/>
      <c r="CD132" s="84"/>
      <c r="CE132" s="58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58"/>
      <c r="CV132" s="84"/>
      <c r="CW132" s="84"/>
      <c r="CX132" s="84"/>
      <c r="CY132" s="84"/>
      <c r="CZ132" s="84"/>
      <c r="DA132" s="56"/>
      <c r="DB132" s="61"/>
      <c r="DC132" s="56"/>
      <c r="DD132" s="56"/>
      <c r="DE132" s="56"/>
      <c r="DF132" s="56"/>
      <c r="DG132" s="56"/>
      <c r="DH132" s="56"/>
      <c r="DI132" s="56"/>
      <c r="DJ132" s="56"/>
      <c r="DK132" s="56"/>
    </row>
    <row r="133" spans="1:115" x14ac:dyDescent="0.25">
      <c r="A133" s="105">
        <v>45275</v>
      </c>
      <c r="B133" s="56">
        <v>116</v>
      </c>
      <c r="C133" s="56" t="s">
        <v>141</v>
      </c>
      <c r="D133" s="87" t="s">
        <v>142</v>
      </c>
      <c r="E133" s="83" t="s">
        <v>199</v>
      </c>
      <c r="F133" s="56" t="s">
        <v>143</v>
      </c>
      <c r="G133" s="93"/>
      <c r="H133" s="93"/>
      <c r="I133" s="64">
        <v>312.8</v>
      </c>
      <c r="J133" s="64"/>
      <c r="K133" s="58"/>
      <c r="L133" s="59">
        <v>52.13</v>
      </c>
      <c r="M133" s="58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>
        <v>260.67</v>
      </c>
      <c r="Z133" s="84"/>
      <c r="AA133" s="84"/>
      <c r="AB133" s="58"/>
      <c r="AC133" s="84"/>
      <c r="AD133" s="84"/>
      <c r="AE133" s="58"/>
      <c r="AF133" s="84"/>
      <c r="AG133" s="84"/>
      <c r="AH133" s="84"/>
      <c r="AI133" s="84"/>
      <c r="AJ133" s="84"/>
      <c r="AK133" s="84"/>
      <c r="AL133" s="84"/>
      <c r="AM133" s="84"/>
      <c r="AN133" s="84"/>
      <c r="AO133" s="58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58"/>
      <c r="BA133" s="84"/>
      <c r="BB133" s="84"/>
      <c r="BC133" s="84"/>
      <c r="BD133" s="58"/>
      <c r="BE133" s="84"/>
      <c r="BF133" s="58"/>
      <c r="BG133" s="84"/>
      <c r="BH133" s="58"/>
      <c r="BI133" s="84"/>
      <c r="BJ133" s="58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58"/>
      <c r="BW133" s="84"/>
      <c r="BX133" s="84"/>
      <c r="BY133" s="84"/>
      <c r="BZ133" s="84"/>
      <c r="CA133" s="84"/>
      <c r="CB133" s="84"/>
      <c r="CC133" s="84"/>
      <c r="CD133" s="84"/>
      <c r="CE133" s="58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58"/>
      <c r="CV133" s="84"/>
      <c r="CW133" s="84"/>
      <c r="CX133" s="84"/>
      <c r="CY133" s="84"/>
      <c r="CZ133" s="84"/>
      <c r="DA133" s="56"/>
      <c r="DB133" s="61"/>
      <c r="DC133" s="56"/>
      <c r="DD133" s="56"/>
      <c r="DE133" s="56"/>
      <c r="DF133" s="56"/>
      <c r="DG133" s="56"/>
      <c r="DH133" s="56"/>
      <c r="DI133" s="56"/>
      <c r="DJ133" s="56"/>
      <c r="DK133" s="56"/>
    </row>
    <row r="134" spans="1:115" x14ac:dyDescent="0.25">
      <c r="A134" s="105">
        <v>45278</v>
      </c>
      <c r="B134" s="56">
        <v>117</v>
      </c>
      <c r="C134" s="82" t="s">
        <v>144</v>
      </c>
      <c r="D134" s="87" t="s">
        <v>131</v>
      </c>
      <c r="E134" s="83" t="s">
        <v>199</v>
      </c>
      <c r="F134" s="82" t="s">
        <v>146</v>
      </c>
      <c r="G134" s="113"/>
      <c r="H134" s="113"/>
      <c r="I134" s="81">
        <v>11.28</v>
      </c>
      <c r="J134" s="64"/>
      <c r="K134" s="58"/>
      <c r="L134" s="59">
        <v>1.88</v>
      </c>
      <c r="M134" s="58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8"/>
      <c r="AC134" s="56"/>
      <c r="AD134" s="56"/>
      <c r="AE134" s="58"/>
      <c r="AF134" s="56"/>
      <c r="AG134" s="56"/>
      <c r="AH134" s="56"/>
      <c r="AI134" s="56"/>
      <c r="AJ134" s="56"/>
      <c r="AK134" s="56"/>
      <c r="AL134" s="56"/>
      <c r="AM134" s="56"/>
      <c r="AN134" s="56"/>
      <c r="AO134" s="58"/>
      <c r="AP134" s="56"/>
      <c r="AQ134" s="56"/>
      <c r="AR134" s="56">
        <v>9.4</v>
      </c>
      <c r="AS134" s="84"/>
      <c r="AT134" s="84"/>
      <c r="AU134" s="84"/>
      <c r="AV134" s="84"/>
      <c r="AW134" s="84"/>
      <c r="AX134" s="84"/>
      <c r="AY134" s="84"/>
      <c r="AZ134" s="58"/>
      <c r="BA134" s="84"/>
      <c r="BB134" s="84"/>
      <c r="BC134" s="84"/>
      <c r="BD134" s="58"/>
      <c r="BE134" s="84"/>
      <c r="BF134" s="58"/>
      <c r="BG134" s="84"/>
      <c r="BH134" s="58"/>
      <c r="BI134" s="84"/>
      <c r="BJ134" s="58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58"/>
      <c r="BW134" s="84"/>
      <c r="BX134" s="84"/>
      <c r="BY134" s="84"/>
      <c r="BZ134" s="84"/>
      <c r="CA134" s="84"/>
      <c r="CB134" s="84"/>
      <c r="CC134" s="84"/>
      <c r="CD134" s="84"/>
      <c r="CE134" s="58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58"/>
      <c r="CV134" s="84"/>
      <c r="CW134" s="84"/>
      <c r="CX134" s="84"/>
      <c r="CY134" s="84"/>
      <c r="CZ134" s="84"/>
      <c r="DA134" s="84"/>
      <c r="DB134" s="61"/>
      <c r="DC134" s="56"/>
      <c r="DD134" s="56"/>
      <c r="DE134" s="56"/>
      <c r="DF134" s="56"/>
      <c r="DG134" s="56"/>
      <c r="DH134" s="56"/>
      <c r="DI134" s="56"/>
      <c r="DJ134" s="56"/>
      <c r="DK134" s="56"/>
    </row>
    <row r="135" spans="1:115" x14ac:dyDescent="0.25">
      <c r="A135" s="105">
        <v>45278</v>
      </c>
      <c r="B135" s="56">
        <v>118</v>
      </c>
      <c r="C135" s="82" t="s">
        <v>144</v>
      </c>
      <c r="D135" s="87" t="s">
        <v>131</v>
      </c>
      <c r="E135" s="83" t="s">
        <v>199</v>
      </c>
      <c r="F135" s="82" t="s">
        <v>145</v>
      </c>
      <c r="G135" s="93"/>
      <c r="H135" s="93"/>
      <c r="I135" s="64">
        <v>47.52</v>
      </c>
      <c r="J135" s="102"/>
      <c r="K135" s="58"/>
      <c r="L135" s="59">
        <v>7.92</v>
      </c>
      <c r="M135" s="58"/>
      <c r="N135" s="102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58"/>
      <c r="AC135" s="84"/>
      <c r="AD135" s="84"/>
      <c r="AE135" s="58"/>
      <c r="AF135" s="84"/>
      <c r="AG135" s="84"/>
      <c r="AH135" s="84"/>
      <c r="AI135" s="84"/>
      <c r="AJ135" s="84"/>
      <c r="AK135" s="84"/>
      <c r="AL135" s="84"/>
      <c r="AM135" s="84"/>
      <c r="AN135" s="84"/>
      <c r="AO135" s="58"/>
      <c r="AP135" s="84"/>
      <c r="AQ135" s="84"/>
      <c r="AR135" s="56">
        <v>39.6</v>
      </c>
      <c r="AS135" s="84"/>
      <c r="AT135" s="84"/>
      <c r="AU135" s="84"/>
      <c r="AV135" s="84"/>
      <c r="AW135" s="84"/>
      <c r="AX135" s="84"/>
      <c r="AY135" s="84"/>
      <c r="AZ135" s="58"/>
      <c r="BA135" s="84"/>
      <c r="BB135" s="84"/>
      <c r="BC135" s="84"/>
      <c r="BD135" s="58"/>
      <c r="BE135" s="84"/>
      <c r="BF135" s="58"/>
      <c r="BG135" s="84"/>
      <c r="BH135" s="58"/>
      <c r="BI135" s="84"/>
      <c r="BJ135" s="58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58"/>
      <c r="BW135" s="84"/>
      <c r="BX135" s="84"/>
      <c r="BY135" s="84"/>
      <c r="BZ135" s="84"/>
      <c r="CA135" s="84"/>
      <c r="CB135" s="84"/>
      <c r="CC135" s="84"/>
      <c r="CD135" s="84"/>
      <c r="CE135" s="58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58"/>
      <c r="CV135" s="84"/>
      <c r="CW135" s="84"/>
      <c r="CX135" s="84"/>
      <c r="CY135" s="84"/>
      <c r="CZ135" s="84"/>
      <c r="DA135" s="84"/>
      <c r="DB135" s="61"/>
      <c r="DC135" s="56"/>
      <c r="DD135" s="56"/>
      <c r="DE135" s="56"/>
      <c r="DF135" s="56"/>
      <c r="DG135" s="56"/>
      <c r="DH135" s="56"/>
      <c r="DI135" s="56"/>
      <c r="DJ135" s="56"/>
      <c r="DK135" s="56"/>
    </row>
    <row r="136" spans="1:115" x14ac:dyDescent="0.25">
      <c r="A136" s="105">
        <v>45289</v>
      </c>
      <c r="B136" s="56">
        <v>119</v>
      </c>
      <c r="C136" s="63" t="s">
        <v>156</v>
      </c>
      <c r="D136" s="89" t="s">
        <v>157</v>
      </c>
      <c r="E136" s="115" t="s">
        <v>199</v>
      </c>
      <c r="F136" s="82" t="s">
        <v>158</v>
      </c>
      <c r="G136" s="113"/>
      <c r="H136" s="113"/>
      <c r="I136" s="81">
        <v>14</v>
      </c>
      <c r="J136" s="64"/>
      <c r="K136" s="58"/>
      <c r="L136" s="59">
        <v>2.33</v>
      </c>
      <c r="M136" s="58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8"/>
      <c r="AC136" s="56"/>
      <c r="AD136" s="56"/>
      <c r="AE136" s="58"/>
      <c r="AF136" s="56"/>
      <c r="AG136" s="56"/>
      <c r="AH136" s="56"/>
      <c r="AI136" s="56"/>
      <c r="AJ136" s="56"/>
      <c r="AK136" s="56"/>
      <c r="AL136" s="56"/>
      <c r="AM136" s="56"/>
      <c r="AN136" s="56"/>
      <c r="AO136" s="58"/>
      <c r="AP136" s="56"/>
      <c r="AQ136" s="56"/>
      <c r="AR136" s="56"/>
      <c r="AS136" s="84"/>
      <c r="AT136" s="56">
        <v>11.67</v>
      </c>
      <c r="AU136" s="84"/>
      <c r="AV136" s="84"/>
      <c r="AW136" s="84"/>
      <c r="AX136" s="84"/>
      <c r="AY136" s="84"/>
      <c r="AZ136" s="58"/>
      <c r="BA136" s="84"/>
      <c r="BB136" s="84"/>
      <c r="BC136" s="84"/>
      <c r="BD136" s="58"/>
      <c r="BE136" s="84"/>
      <c r="BF136" s="58"/>
      <c r="BG136" s="84"/>
      <c r="BH136" s="58"/>
      <c r="BI136" s="84"/>
      <c r="BJ136" s="58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58"/>
      <c r="BW136" s="84"/>
      <c r="BX136" s="84"/>
      <c r="BY136" s="84"/>
      <c r="BZ136" s="84"/>
      <c r="CA136" s="84"/>
      <c r="CB136" s="84"/>
      <c r="CC136" s="84"/>
      <c r="CD136" s="84"/>
      <c r="CE136" s="58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58"/>
      <c r="CV136" s="84"/>
      <c r="CW136" s="84"/>
      <c r="CX136" s="84"/>
      <c r="CY136" s="84"/>
      <c r="CZ136" s="84"/>
      <c r="DA136" s="84"/>
      <c r="DB136" s="61"/>
      <c r="DC136" s="56"/>
      <c r="DD136" s="56"/>
      <c r="DE136" s="56"/>
      <c r="DF136" s="56"/>
      <c r="DG136" s="56"/>
      <c r="DH136" s="56"/>
      <c r="DI136" s="56"/>
      <c r="DJ136" s="56"/>
      <c r="DK136" s="56"/>
    </row>
    <row r="137" spans="1:115" x14ac:dyDescent="0.25">
      <c r="A137" s="105">
        <v>45289</v>
      </c>
      <c r="B137" s="56">
        <v>120</v>
      </c>
      <c r="C137" s="63" t="s">
        <v>151</v>
      </c>
      <c r="D137" s="89" t="s">
        <v>152</v>
      </c>
      <c r="E137" s="115" t="s">
        <v>199</v>
      </c>
      <c r="F137" s="82" t="s">
        <v>153</v>
      </c>
      <c r="G137" s="113"/>
      <c r="H137" s="113"/>
      <c r="I137" s="81">
        <v>7</v>
      </c>
      <c r="J137" s="64"/>
      <c r="K137" s="58"/>
      <c r="L137" s="59"/>
      <c r="M137" s="58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8"/>
      <c r="AC137" s="56"/>
      <c r="AD137" s="56"/>
      <c r="AE137" s="58"/>
      <c r="AF137" s="56"/>
      <c r="AG137" s="56"/>
      <c r="AH137" s="56"/>
      <c r="AI137" s="56"/>
      <c r="AJ137" s="56"/>
      <c r="AK137" s="56"/>
      <c r="AL137" s="56"/>
      <c r="AM137" s="56"/>
      <c r="AN137" s="56"/>
      <c r="AO137" s="58"/>
      <c r="AP137" s="56"/>
      <c r="AQ137" s="56"/>
      <c r="AR137" s="56"/>
      <c r="AS137" s="84"/>
      <c r="AT137" s="84"/>
      <c r="AU137" s="84"/>
      <c r="AV137" s="84"/>
      <c r="AW137" s="84"/>
      <c r="AX137" s="84"/>
      <c r="AY137" s="116">
        <v>7</v>
      </c>
      <c r="AZ137" s="58"/>
      <c r="BA137" s="84"/>
      <c r="BB137" s="84"/>
      <c r="BC137" s="84"/>
      <c r="BD137" s="58"/>
      <c r="BE137" s="84"/>
      <c r="BF137" s="58"/>
      <c r="BG137" s="84"/>
      <c r="BH137" s="58"/>
      <c r="BI137" s="84"/>
      <c r="BJ137" s="58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58"/>
      <c r="BW137" s="84"/>
      <c r="BX137" s="84"/>
      <c r="BY137" s="84"/>
      <c r="BZ137" s="84"/>
      <c r="CA137" s="84"/>
      <c r="CB137" s="84"/>
      <c r="CC137" s="84"/>
      <c r="CD137" s="84"/>
      <c r="CE137" s="58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58"/>
      <c r="CV137" s="84"/>
      <c r="CW137" s="84"/>
      <c r="CX137" s="84"/>
      <c r="CY137" s="84"/>
      <c r="CZ137" s="84"/>
      <c r="DA137" s="84"/>
      <c r="DB137" s="61"/>
      <c r="DC137" s="56"/>
      <c r="DD137" s="56"/>
      <c r="DE137" s="56"/>
      <c r="DF137" s="56"/>
      <c r="DG137" s="56"/>
      <c r="DH137" s="56"/>
      <c r="DI137" s="56"/>
      <c r="DJ137" s="56"/>
      <c r="DK137" s="56"/>
    </row>
    <row r="138" spans="1:115" x14ac:dyDescent="0.25">
      <c r="A138" s="137" t="s">
        <v>225</v>
      </c>
      <c r="B138" s="137"/>
      <c r="C138" s="137"/>
      <c r="D138" s="137"/>
      <c r="E138" s="137"/>
      <c r="F138" s="138"/>
      <c r="G138" s="90">
        <f>H138+DD2+DI2+DK17+DK16+DK15+DK14+DK13+DK12+DK11+DK10+DK9</f>
        <v>157844.38</v>
      </c>
      <c r="H138" s="90">
        <f>H126-I138+J138</f>
        <v>101473.50000000003</v>
      </c>
      <c r="I138" s="106">
        <f>SUM(I127:I137)</f>
        <v>1179.76</v>
      </c>
      <c r="J138" s="79">
        <f>SUM(J127:J137)</f>
        <v>0</v>
      </c>
      <c r="K138" s="58"/>
      <c r="L138" s="80">
        <f>SUM(L127:L137)</f>
        <v>113.78999999999999</v>
      </c>
      <c r="M138" s="58"/>
      <c r="N138" s="107">
        <f t="shared" ref="N138:AA138" si="56">SUM(N127:N137)</f>
        <v>0</v>
      </c>
      <c r="O138" s="80">
        <f t="shared" si="56"/>
        <v>0</v>
      </c>
      <c r="P138" s="80">
        <f t="shared" si="56"/>
        <v>0</v>
      </c>
      <c r="Q138" s="80">
        <f t="shared" si="56"/>
        <v>0</v>
      </c>
      <c r="R138" s="80">
        <f t="shared" si="56"/>
        <v>0</v>
      </c>
      <c r="S138" s="80">
        <f t="shared" si="56"/>
        <v>0</v>
      </c>
      <c r="T138" s="80">
        <f t="shared" si="56"/>
        <v>0</v>
      </c>
      <c r="U138" s="80">
        <f t="shared" si="56"/>
        <v>0</v>
      </c>
      <c r="V138" s="80">
        <f t="shared" si="56"/>
        <v>0</v>
      </c>
      <c r="W138" s="80">
        <f t="shared" si="56"/>
        <v>0</v>
      </c>
      <c r="X138" s="80">
        <f t="shared" si="56"/>
        <v>0</v>
      </c>
      <c r="Y138" s="80">
        <f t="shared" si="56"/>
        <v>260.67</v>
      </c>
      <c r="Z138" s="80">
        <f t="shared" si="56"/>
        <v>0</v>
      </c>
      <c r="AA138" s="80">
        <f t="shared" si="56"/>
        <v>0</v>
      </c>
      <c r="AB138" s="58"/>
      <c r="AC138" s="80">
        <f>SUM(AC127:AC137)</f>
        <v>0</v>
      </c>
      <c r="AD138" s="80">
        <f>SUM(AD127:AD137)</f>
        <v>0</v>
      </c>
      <c r="AE138" s="58"/>
      <c r="AF138" s="80">
        <f t="shared" ref="AF138:AN138" si="57">SUM(AF127:AF137)</f>
        <v>0</v>
      </c>
      <c r="AG138" s="80">
        <f t="shared" si="57"/>
        <v>0</v>
      </c>
      <c r="AH138" s="108">
        <f t="shared" si="57"/>
        <v>0</v>
      </c>
      <c r="AI138" s="80">
        <f t="shared" si="57"/>
        <v>0</v>
      </c>
      <c r="AJ138" s="80">
        <f t="shared" si="57"/>
        <v>0</v>
      </c>
      <c r="AK138" s="80">
        <f t="shared" si="57"/>
        <v>0</v>
      </c>
      <c r="AL138" s="80">
        <f t="shared" si="57"/>
        <v>0</v>
      </c>
      <c r="AM138" s="80">
        <f t="shared" si="57"/>
        <v>0</v>
      </c>
      <c r="AN138" s="80">
        <f t="shared" si="57"/>
        <v>0</v>
      </c>
      <c r="AO138" s="58"/>
      <c r="AP138" s="80">
        <f t="shared" ref="AP138:AY138" si="58">SUM(AP127:AP137)</f>
        <v>30.17</v>
      </c>
      <c r="AQ138" s="80">
        <f t="shared" si="58"/>
        <v>0</v>
      </c>
      <c r="AR138" s="80">
        <f t="shared" si="58"/>
        <v>49</v>
      </c>
      <c r="AS138" s="80">
        <f t="shared" si="58"/>
        <v>0</v>
      </c>
      <c r="AT138" s="80">
        <f t="shared" si="58"/>
        <v>11.67</v>
      </c>
      <c r="AU138" s="80">
        <f t="shared" si="58"/>
        <v>0</v>
      </c>
      <c r="AV138" s="80">
        <f t="shared" si="58"/>
        <v>0</v>
      </c>
      <c r="AW138" s="80">
        <f t="shared" si="58"/>
        <v>0</v>
      </c>
      <c r="AX138" s="80">
        <f t="shared" si="58"/>
        <v>0</v>
      </c>
      <c r="AY138" s="80">
        <f t="shared" si="58"/>
        <v>7</v>
      </c>
      <c r="AZ138" s="58"/>
      <c r="BA138" s="80">
        <f>SUM(BA127:BA137)</f>
        <v>0</v>
      </c>
      <c r="BB138" s="80">
        <f>SUM(BB127:BB137)</f>
        <v>0</v>
      </c>
      <c r="BC138" s="80">
        <f>SUM(BC127:BC137)</f>
        <v>120</v>
      </c>
      <c r="BD138" s="58"/>
      <c r="BE138" s="80">
        <f>SUM(BE127:BE137)</f>
        <v>0</v>
      </c>
      <c r="BF138" s="58"/>
      <c r="BG138" s="80">
        <f>SUM(BG127:BG137)</f>
        <v>0</v>
      </c>
      <c r="BH138" s="58"/>
      <c r="BI138" s="80">
        <f>SUM(BI127:BI137)</f>
        <v>159.96</v>
      </c>
      <c r="BJ138" s="58"/>
      <c r="BK138" s="80">
        <f t="shared" ref="BK138:BU138" si="59">SUM(BK127:BK137)</f>
        <v>0</v>
      </c>
      <c r="BL138" s="80">
        <f t="shared" si="59"/>
        <v>0</v>
      </c>
      <c r="BM138" s="80">
        <f t="shared" si="59"/>
        <v>0</v>
      </c>
      <c r="BN138" s="80">
        <f t="shared" si="59"/>
        <v>0</v>
      </c>
      <c r="BO138" s="80">
        <f t="shared" si="59"/>
        <v>0</v>
      </c>
      <c r="BP138" s="80">
        <f t="shared" si="59"/>
        <v>0</v>
      </c>
      <c r="BQ138" s="80">
        <f t="shared" si="59"/>
        <v>0</v>
      </c>
      <c r="BR138" s="80">
        <f t="shared" si="59"/>
        <v>0</v>
      </c>
      <c r="BS138" s="80">
        <f t="shared" si="59"/>
        <v>0</v>
      </c>
      <c r="BT138" s="80">
        <f t="shared" si="59"/>
        <v>0</v>
      </c>
      <c r="BU138" s="80">
        <f t="shared" si="59"/>
        <v>0</v>
      </c>
      <c r="BV138" s="58"/>
      <c r="BW138" s="80">
        <f t="shared" ref="BW138:CD138" si="60">SUM(BW127:BW137)</f>
        <v>0</v>
      </c>
      <c r="BX138" s="80">
        <f t="shared" si="60"/>
        <v>0</v>
      </c>
      <c r="BY138" s="80">
        <f t="shared" si="60"/>
        <v>0</v>
      </c>
      <c r="BZ138" s="80">
        <f t="shared" si="60"/>
        <v>0</v>
      </c>
      <c r="CA138" s="80">
        <f t="shared" si="60"/>
        <v>0</v>
      </c>
      <c r="CB138" s="80">
        <f t="shared" si="60"/>
        <v>0</v>
      </c>
      <c r="CC138" s="80">
        <f t="shared" si="60"/>
        <v>0</v>
      </c>
      <c r="CD138" s="80">
        <f t="shared" si="60"/>
        <v>0</v>
      </c>
      <c r="CE138" s="58"/>
      <c r="CF138" s="80">
        <f t="shared" ref="CF138:DA138" si="61">SUM(CF127:CF137)</f>
        <v>0</v>
      </c>
      <c r="CG138" s="80">
        <f t="shared" si="61"/>
        <v>0</v>
      </c>
      <c r="CH138" s="80">
        <f t="shared" si="61"/>
        <v>0</v>
      </c>
      <c r="CI138" s="80">
        <f t="shared" si="61"/>
        <v>0</v>
      </c>
      <c r="CJ138" s="80">
        <f t="shared" si="61"/>
        <v>0</v>
      </c>
      <c r="CK138" s="80">
        <f t="shared" si="61"/>
        <v>0</v>
      </c>
      <c r="CL138" s="80">
        <f t="shared" si="61"/>
        <v>0</v>
      </c>
      <c r="CM138" s="80">
        <f t="shared" si="61"/>
        <v>0</v>
      </c>
      <c r="CN138" s="80">
        <f t="shared" si="61"/>
        <v>0</v>
      </c>
      <c r="CO138" s="80">
        <f t="shared" si="61"/>
        <v>0</v>
      </c>
      <c r="CP138" s="80">
        <f t="shared" si="61"/>
        <v>0</v>
      </c>
      <c r="CQ138" s="80">
        <f t="shared" si="61"/>
        <v>0</v>
      </c>
      <c r="CR138" s="80">
        <f t="shared" si="61"/>
        <v>0</v>
      </c>
      <c r="CS138" s="80">
        <f t="shared" si="61"/>
        <v>0</v>
      </c>
      <c r="CT138" s="80">
        <f t="shared" si="61"/>
        <v>0</v>
      </c>
      <c r="CU138" s="58"/>
      <c r="CV138" s="80">
        <f t="shared" si="61"/>
        <v>0</v>
      </c>
      <c r="CW138" s="80">
        <f t="shared" si="61"/>
        <v>0</v>
      </c>
      <c r="CX138" s="80">
        <f t="shared" si="61"/>
        <v>0</v>
      </c>
      <c r="CY138" s="80">
        <f t="shared" si="61"/>
        <v>0</v>
      </c>
      <c r="CZ138" s="80">
        <f t="shared" si="61"/>
        <v>0</v>
      </c>
      <c r="DA138" s="80">
        <f t="shared" si="61"/>
        <v>427.5</v>
      </c>
      <c r="DB138" s="61"/>
      <c r="DC138" s="56"/>
      <c r="DD138" s="56"/>
      <c r="DE138" s="56"/>
      <c r="DF138" s="56"/>
      <c r="DG138" s="56"/>
      <c r="DH138" s="56"/>
      <c r="DI138" s="56"/>
      <c r="DJ138" s="56"/>
      <c r="DK138" s="56"/>
    </row>
    <row r="139" spans="1:115" x14ac:dyDescent="0.25">
      <c r="A139" s="105">
        <v>45294</v>
      </c>
      <c r="B139" s="83">
        <v>121</v>
      </c>
      <c r="C139" s="87" t="s">
        <v>226</v>
      </c>
      <c r="D139" s="83"/>
      <c r="E139" s="83" t="s">
        <v>227</v>
      </c>
      <c r="F139" s="87" t="s">
        <v>228</v>
      </c>
      <c r="G139" s="93"/>
      <c r="H139" s="93"/>
      <c r="I139" s="64">
        <v>28.8</v>
      </c>
      <c r="J139" s="102"/>
      <c r="K139" s="58"/>
      <c r="L139" s="59">
        <v>4.8</v>
      </c>
      <c r="M139" s="58"/>
      <c r="N139" s="102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58"/>
      <c r="AC139" s="84"/>
      <c r="AD139" s="84"/>
      <c r="AE139" s="58"/>
      <c r="AF139" s="84"/>
      <c r="AG139" s="84"/>
      <c r="AH139" s="84"/>
      <c r="AI139" s="84"/>
      <c r="AJ139" s="84"/>
      <c r="AK139" s="84"/>
      <c r="AL139" s="84"/>
      <c r="AM139" s="84"/>
      <c r="AN139" s="84"/>
      <c r="AO139" s="58"/>
      <c r="AP139" s="84"/>
      <c r="AQ139" s="84"/>
      <c r="AR139" s="84"/>
      <c r="AS139" s="84"/>
      <c r="AU139" s="84"/>
      <c r="AV139" s="84"/>
      <c r="AW139" s="84"/>
      <c r="AX139" s="84"/>
      <c r="AY139" s="84"/>
      <c r="AZ139" s="58"/>
      <c r="BA139" s="84"/>
      <c r="BB139" s="84"/>
      <c r="BC139" s="84"/>
      <c r="BD139" s="58"/>
      <c r="BE139" s="84"/>
      <c r="BF139" s="58"/>
      <c r="BG139" s="84"/>
      <c r="BH139" s="58"/>
      <c r="BI139" s="84"/>
      <c r="BJ139" s="58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58"/>
      <c r="BW139" s="56">
        <v>24</v>
      </c>
      <c r="BX139" s="84"/>
      <c r="BY139" s="84"/>
      <c r="BZ139" s="84"/>
      <c r="CA139" s="84"/>
      <c r="CB139" s="84"/>
      <c r="CC139" s="84"/>
      <c r="CD139" s="84"/>
      <c r="CE139" s="58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58"/>
      <c r="CV139" s="84"/>
      <c r="CW139" s="84"/>
      <c r="CX139" s="84"/>
      <c r="CY139" s="84"/>
      <c r="CZ139" s="84"/>
      <c r="DA139" s="84"/>
      <c r="DB139" s="61"/>
      <c r="DC139" s="56"/>
      <c r="DD139" s="56"/>
      <c r="DE139" s="56"/>
      <c r="DF139" s="56"/>
      <c r="DG139" s="56"/>
      <c r="DH139" s="56"/>
      <c r="DI139" s="56"/>
      <c r="DJ139" s="56"/>
      <c r="DK139" s="56"/>
    </row>
    <row r="140" spans="1:115" x14ac:dyDescent="0.25">
      <c r="A140" s="105">
        <v>45306</v>
      </c>
      <c r="B140" s="83">
        <v>122</v>
      </c>
      <c r="C140" s="56" t="s">
        <v>141</v>
      </c>
      <c r="D140" s="87" t="s">
        <v>142</v>
      </c>
      <c r="E140" s="83" t="s">
        <v>227</v>
      </c>
      <c r="F140" s="56" t="s">
        <v>143</v>
      </c>
      <c r="G140" s="93"/>
      <c r="H140" s="93"/>
      <c r="I140" s="64">
        <v>312.8</v>
      </c>
      <c r="J140" s="64"/>
      <c r="K140" s="58"/>
      <c r="L140" s="59">
        <v>52.13</v>
      </c>
      <c r="M140" s="58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>
        <v>260.67</v>
      </c>
      <c r="Z140" s="84"/>
      <c r="AA140" s="84"/>
      <c r="AB140" s="58"/>
      <c r="AC140" s="84"/>
      <c r="AD140" s="84"/>
      <c r="AE140" s="58"/>
      <c r="AF140" s="84"/>
      <c r="AG140" s="84"/>
      <c r="AH140" s="84"/>
      <c r="AI140" s="84"/>
      <c r="AJ140" s="84"/>
      <c r="AK140" s="84"/>
      <c r="AL140" s="84"/>
      <c r="AM140" s="84"/>
      <c r="AN140" s="84"/>
      <c r="AO140" s="58"/>
      <c r="AP140" s="84"/>
      <c r="AQ140" s="84"/>
      <c r="AR140" s="84"/>
      <c r="AS140" s="84"/>
      <c r="AT140" s="56"/>
      <c r="AU140" s="84"/>
      <c r="AV140" s="84"/>
      <c r="AW140" s="84"/>
      <c r="AX140" s="84"/>
      <c r="AY140" s="84"/>
      <c r="AZ140" s="58"/>
      <c r="BA140" s="84"/>
      <c r="BB140" s="84"/>
      <c r="BC140" s="84"/>
      <c r="BD140" s="58"/>
      <c r="BE140" s="84"/>
      <c r="BF140" s="58"/>
      <c r="BG140" s="84"/>
      <c r="BH140" s="58"/>
      <c r="BI140" s="84"/>
      <c r="BJ140" s="58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58"/>
      <c r="BW140" s="84"/>
      <c r="BX140" s="84"/>
      <c r="BY140" s="84"/>
      <c r="BZ140" s="84"/>
      <c r="CA140" s="84"/>
      <c r="CB140" s="84"/>
      <c r="CC140" s="84"/>
      <c r="CD140" s="84"/>
      <c r="CE140" s="58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58"/>
      <c r="CV140" s="84"/>
      <c r="CW140" s="84"/>
      <c r="CX140" s="84"/>
      <c r="CY140" s="84"/>
      <c r="CZ140" s="84"/>
      <c r="DA140" s="84"/>
      <c r="DB140" s="61"/>
      <c r="DC140" s="56"/>
      <c r="DD140" s="56"/>
      <c r="DE140" s="56"/>
      <c r="DF140" s="56"/>
      <c r="DG140" s="56"/>
      <c r="DH140" s="56"/>
      <c r="DI140" s="56"/>
      <c r="DJ140" s="56"/>
      <c r="DK140" s="56"/>
    </row>
    <row r="141" spans="1:115" x14ac:dyDescent="0.25">
      <c r="A141" s="105">
        <v>45316</v>
      </c>
      <c r="B141" s="83">
        <v>123</v>
      </c>
      <c r="C141" s="82" t="s">
        <v>119</v>
      </c>
      <c r="D141" s="56" t="s">
        <v>157</v>
      </c>
      <c r="E141" s="83" t="s">
        <v>227</v>
      </c>
      <c r="F141" s="56" t="s">
        <v>202</v>
      </c>
      <c r="G141" s="93"/>
      <c r="H141" s="93"/>
      <c r="I141" s="64">
        <v>147.53</v>
      </c>
      <c r="J141" s="102"/>
      <c r="K141" s="58"/>
      <c r="L141" s="59"/>
      <c r="M141" s="58"/>
      <c r="N141" s="102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58"/>
      <c r="AC141" s="84"/>
      <c r="AD141" s="84"/>
      <c r="AE141" s="58"/>
      <c r="AF141" s="84"/>
      <c r="AG141" s="84"/>
      <c r="AH141" s="84"/>
      <c r="AI141" s="64">
        <v>147.53</v>
      </c>
      <c r="AJ141" s="84"/>
      <c r="AK141" s="84"/>
      <c r="AL141" s="84"/>
      <c r="AM141" s="84"/>
      <c r="AN141" s="84"/>
      <c r="AO141" s="58"/>
      <c r="AP141" s="84"/>
      <c r="AQ141" s="84"/>
      <c r="AR141" s="84"/>
      <c r="AS141" s="84"/>
      <c r="AT141" s="56"/>
      <c r="AU141" s="84"/>
      <c r="AV141" s="84"/>
      <c r="AW141" s="84"/>
      <c r="AX141" s="84"/>
      <c r="AY141" s="84"/>
      <c r="AZ141" s="58"/>
      <c r="BA141" s="84"/>
      <c r="BB141" s="84"/>
      <c r="BC141" s="84"/>
      <c r="BD141" s="58"/>
      <c r="BE141" s="84"/>
      <c r="BF141" s="58"/>
      <c r="BG141" s="84"/>
      <c r="BH141" s="58"/>
      <c r="BI141" s="84"/>
      <c r="BJ141" s="58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58"/>
      <c r="BW141" s="84"/>
      <c r="BX141" s="84"/>
      <c r="BY141" s="84"/>
      <c r="BZ141" s="84"/>
      <c r="CA141" s="84"/>
      <c r="CB141" s="84"/>
      <c r="CC141" s="84"/>
      <c r="CD141" s="84"/>
      <c r="CE141" s="58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58"/>
      <c r="CV141" s="84"/>
      <c r="CW141" s="84"/>
      <c r="CX141" s="84"/>
      <c r="CY141" s="84"/>
      <c r="CZ141" s="84"/>
      <c r="DA141" s="84"/>
      <c r="DB141" s="61"/>
      <c r="DC141" s="56"/>
      <c r="DD141" s="56"/>
      <c r="DE141" s="56"/>
      <c r="DF141" s="56"/>
      <c r="DG141" s="56"/>
      <c r="DH141" s="56"/>
      <c r="DI141" s="56"/>
      <c r="DJ141" s="56"/>
      <c r="DK141" s="56"/>
    </row>
    <row r="142" spans="1:115" x14ac:dyDescent="0.25">
      <c r="A142" s="105">
        <v>45317</v>
      </c>
      <c r="B142" s="83">
        <v>124</v>
      </c>
      <c r="C142" s="63" t="s">
        <v>151</v>
      </c>
      <c r="D142" s="56" t="s">
        <v>152</v>
      </c>
      <c r="E142" s="83" t="s">
        <v>227</v>
      </c>
      <c r="F142" s="56" t="s">
        <v>153</v>
      </c>
      <c r="G142" s="93"/>
      <c r="H142" s="93"/>
      <c r="I142" s="64">
        <v>7</v>
      </c>
      <c r="J142" s="102"/>
      <c r="K142" s="58"/>
      <c r="L142" s="59"/>
      <c r="M142" s="58"/>
      <c r="N142" s="102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58"/>
      <c r="AC142" s="84"/>
      <c r="AD142" s="84"/>
      <c r="AE142" s="58"/>
      <c r="AF142" s="84"/>
      <c r="AG142" s="84"/>
      <c r="AH142" s="84"/>
      <c r="AI142" s="84"/>
      <c r="AJ142" s="84"/>
      <c r="AK142" s="84"/>
      <c r="AL142" s="84"/>
      <c r="AM142" s="84"/>
      <c r="AN142" s="84"/>
      <c r="AO142" s="58"/>
      <c r="AP142" s="84"/>
      <c r="AQ142" s="84"/>
      <c r="AR142" s="84"/>
      <c r="AS142" s="84"/>
      <c r="AT142" s="56"/>
      <c r="AU142" s="84"/>
      <c r="AV142" s="84"/>
      <c r="AW142" s="84"/>
      <c r="AX142" s="84"/>
      <c r="AY142" s="84">
        <v>7</v>
      </c>
      <c r="AZ142" s="58"/>
      <c r="BA142" s="84"/>
      <c r="BB142" s="84"/>
      <c r="BC142" s="84"/>
      <c r="BD142" s="58"/>
      <c r="BE142" s="84"/>
      <c r="BF142" s="58"/>
      <c r="BG142" s="84"/>
      <c r="BH142" s="58"/>
      <c r="BI142" s="84"/>
      <c r="BJ142" s="58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58"/>
      <c r="BW142" s="84"/>
      <c r="BX142" s="84"/>
      <c r="BY142" s="84"/>
      <c r="BZ142" s="84"/>
      <c r="CA142" s="84"/>
      <c r="CB142" s="84"/>
      <c r="CC142" s="84"/>
      <c r="CD142" s="84"/>
      <c r="CE142" s="58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58"/>
      <c r="CV142" s="84"/>
      <c r="CW142" s="84"/>
      <c r="CX142" s="84"/>
      <c r="CY142" s="84"/>
      <c r="CZ142" s="84"/>
      <c r="DA142" s="84"/>
      <c r="DB142" s="61"/>
      <c r="DC142" s="56"/>
      <c r="DD142" s="56"/>
      <c r="DE142" s="56"/>
      <c r="DF142" s="56"/>
      <c r="DG142" s="56"/>
      <c r="DH142" s="56"/>
      <c r="DI142" s="56"/>
      <c r="DJ142" s="56"/>
      <c r="DK142" s="56"/>
    </row>
    <row r="143" spans="1:115" x14ac:dyDescent="0.25">
      <c r="A143" s="105">
        <v>45322</v>
      </c>
      <c r="B143" s="83">
        <v>125</v>
      </c>
      <c r="C143" s="63" t="s">
        <v>156</v>
      </c>
      <c r="D143" s="56" t="s">
        <v>157</v>
      </c>
      <c r="E143" s="83" t="s">
        <v>227</v>
      </c>
      <c r="F143" s="56" t="s">
        <v>158</v>
      </c>
      <c r="G143" s="93"/>
      <c r="H143" s="93"/>
      <c r="I143" s="64">
        <v>14</v>
      </c>
      <c r="J143" s="102"/>
      <c r="K143" s="58"/>
      <c r="L143" s="59">
        <v>2.33</v>
      </c>
      <c r="M143" s="58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8"/>
      <c r="AC143" s="56"/>
      <c r="AD143" s="56"/>
      <c r="AE143" s="58"/>
      <c r="AF143" s="56"/>
      <c r="AG143" s="56"/>
      <c r="AH143" s="56"/>
      <c r="AI143" s="56"/>
      <c r="AJ143" s="56"/>
      <c r="AK143" s="56"/>
      <c r="AL143" s="56"/>
      <c r="AM143" s="56"/>
      <c r="AN143" s="56"/>
      <c r="AO143" s="58"/>
      <c r="AP143" s="56"/>
      <c r="AQ143" s="56"/>
      <c r="AR143" s="56"/>
      <c r="AS143" s="84"/>
      <c r="AT143" s="56">
        <v>11.67</v>
      </c>
      <c r="AU143" s="84"/>
      <c r="AV143" s="84"/>
      <c r="AW143" s="84"/>
      <c r="AX143" s="84"/>
      <c r="AY143" s="84"/>
      <c r="AZ143" s="58"/>
      <c r="BA143" s="84"/>
      <c r="BB143" s="84"/>
      <c r="BC143" s="84"/>
      <c r="BD143" s="58"/>
      <c r="BE143" s="84"/>
      <c r="BF143" s="58"/>
      <c r="BG143" s="84"/>
      <c r="BH143" s="58"/>
      <c r="BI143" s="84"/>
      <c r="BJ143" s="58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58"/>
      <c r="BW143" s="84"/>
      <c r="BX143" s="84"/>
      <c r="BY143" s="84"/>
      <c r="BZ143" s="84"/>
      <c r="CA143" s="84"/>
      <c r="CB143" s="84"/>
      <c r="CC143" s="84"/>
      <c r="CD143" s="84"/>
      <c r="CE143" s="58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58"/>
      <c r="CV143" s="84"/>
      <c r="CW143" s="84"/>
      <c r="CX143" s="84"/>
      <c r="CY143" s="84"/>
      <c r="CZ143" s="84"/>
      <c r="DA143" s="84"/>
      <c r="DB143" s="61"/>
      <c r="DC143" s="56"/>
      <c r="DD143" s="56"/>
      <c r="DE143" s="56"/>
      <c r="DF143" s="56"/>
      <c r="DG143" s="56"/>
      <c r="DH143" s="56"/>
      <c r="DI143" s="56"/>
      <c r="DJ143" s="56"/>
      <c r="DK143" s="56"/>
    </row>
    <row r="144" spans="1:115" x14ac:dyDescent="0.25">
      <c r="A144" s="137" t="s">
        <v>229</v>
      </c>
      <c r="B144" s="137"/>
      <c r="C144" s="137"/>
      <c r="D144" s="137"/>
      <c r="E144" s="137"/>
      <c r="F144" s="138"/>
      <c r="G144" s="90">
        <f>H144+DD2+DI2+DK17+DK16+DK15+DK14+DK13+DK12+DK11+DK10+DK9+DK8</f>
        <v>157387.10999999999</v>
      </c>
      <c r="H144" s="90">
        <f>H138-I144+J144</f>
        <v>100963.37000000002</v>
      </c>
      <c r="I144" s="106">
        <f>SUM(I139:I143)</f>
        <v>510.13</v>
      </c>
      <c r="J144" s="79">
        <f>SUM(J139:J143)</f>
        <v>0</v>
      </c>
      <c r="K144" s="58"/>
      <c r="L144" s="80">
        <f>SUM(L139:L143)</f>
        <v>59.26</v>
      </c>
      <c r="M144" s="58"/>
      <c r="N144" s="107">
        <f>SUM(N139:N143)</f>
        <v>0</v>
      </c>
      <c r="O144" s="80">
        <f t="shared" ref="O144:AA144" si="62">SUM(O139:O143)</f>
        <v>0</v>
      </c>
      <c r="P144" s="80">
        <f t="shared" si="62"/>
        <v>0</v>
      </c>
      <c r="Q144" s="80">
        <f t="shared" si="62"/>
        <v>0</v>
      </c>
      <c r="R144" s="80">
        <f t="shared" si="62"/>
        <v>0</v>
      </c>
      <c r="S144" s="80">
        <f t="shared" si="62"/>
        <v>0</v>
      </c>
      <c r="T144" s="80">
        <f t="shared" si="62"/>
        <v>0</v>
      </c>
      <c r="U144" s="80">
        <f t="shared" si="62"/>
        <v>0</v>
      </c>
      <c r="V144" s="80">
        <f t="shared" si="62"/>
        <v>0</v>
      </c>
      <c r="W144" s="80">
        <f t="shared" si="62"/>
        <v>0</v>
      </c>
      <c r="X144" s="80">
        <f t="shared" si="62"/>
        <v>0</v>
      </c>
      <c r="Y144" s="80">
        <f t="shared" si="62"/>
        <v>260.67</v>
      </c>
      <c r="Z144" s="80">
        <f t="shared" si="62"/>
        <v>0</v>
      </c>
      <c r="AA144" s="80">
        <f t="shared" si="62"/>
        <v>0</v>
      </c>
      <c r="AB144" s="58"/>
      <c r="AC144" s="80">
        <f>SUM(AC139:AC143)</f>
        <v>0</v>
      </c>
      <c r="AD144" s="80">
        <f>SUM(AD139:AD143)</f>
        <v>0</v>
      </c>
      <c r="AE144" s="58"/>
      <c r="AF144" s="80">
        <f t="shared" ref="AF144:AN144" si="63">SUM(AF139:AF143)</f>
        <v>0</v>
      </c>
      <c r="AG144" s="80">
        <f t="shared" si="63"/>
        <v>0</v>
      </c>
      <c r="AH144" s="108">
        <f t="shared" si="63"/>
        <v>0</v>
      </c>
      <c r="AI144" s="80">
        <f t="shared" si="63"/>
        <v>147.53</v>
      </c>
      <c r="AJ144" s="80">
        <f t="shared" si="63"/>
        <v>0</v>
      </c>
      <c r="AK144" s="80">
        <f t="shared" si="63"/>
        <v>0</v>
      </c>
      <c r="AL144" s="80">
        <f t="shared" si="63"/>
        <v>0</v>
      </c>
      <c r="AM144" s="80">
        <f t="shared" si="63"/>
        <v>0</v>
      </c>
      <c r="AN144" s="80">
        <f t="shared" si="63"/>
        <v>0</v>
      </c>
      <c r="AO144" s="58"/>
      <c r="AP144" s="80">
        <f t="shared" ref="AP144:AY144" si="64">SUM(AP139:AP143)</f>
        <v>0</v>
      </c>
      <c r="AQ144" s="80">
        <f t="shared" si="64"/>
        <v>0</v>
      </c>
      <c r="AR144" s="80">
        <f t="shared" si="64"/>
        <v>0</v>
      </c>
      <c r="AS144" s="80">
        <f t="shared" si="64"/>
        <v>0</v>
      </c>
      <c r="AT144" s="80">
        <f t="shared" si="64"/>
        <v>11.67</v>
      </c>
      <c r="AU144" s="80">
        <f t="shared" si="64"/>
        <v>0</v>
      </c>
      <c r="AV144" s="80">
        <f t="shared" si="64"/>
        <v>0</v>
      </c>
      <c r="AW144" s="80">
        <f t="shared" si="64"/>
        <v>0</v>
      </c>
      <c r="AX144" s="80">
        <f t="shared" si="64"/>
        <v>0</v>
      </c>
      <c r="AY144" s="80">
        <f t="shared" si="64"/>
        <v>7</v>
      </c>
      <c r="AZ144" s="58"/>
      <c r="BA144" s="80">
        <f>SUM(BA139:BA143)</f>
        <v>0</v>
      </c>
      <c r="BB144" s="80">
        <f>SUM(BB139:BB143)</f>
        <v>0</v>
      </c>
      <c r="BC144" s="80">
        <f>SUM(BC139:BC143)</f>
        <v>0</v>
      </c>
      <c r="BD144" s="58"/>
      <c r="BE144" s="80">
        <f>SUM(BE139:BE143)</f>
        <v>0</v>
      </c>
      <c r="BF144" s="58"/>
      <c r="BG144" s="80">
        <f>SUM(BG139:BG143)</f>
        <v>0</v>
      </c>
      <c r="BH144" s="58"/>
      <c r="BI144" s="80">
        <f>SUM(BI139:BI143)</f>
        <v>0</v>
      </c>
      <c r="BJ144" s="58"/>
      <c r="BK144" s="80">
        <f t="shared" ref="BK144:BU144" si="65">SUM(BK139:BK143)</f>
        <v>0</v>
      </c>
      <c r="BL144" s="80">
        <f t="shared" si="65"/>
        <v>0</v>
      </c>
      <c r="BM144" s="80">
        <f t="shared" si="65"/>
        <v>0</v>
      </c>
      <c r="BN144" s="80">
        <f t="shared" si="65"/>
        <v>0</v>
      </c>
      <c r="BO144" s="80">
        <f t="shared" si="65"/>
        <v>0</v>
      </c>
      <c r="BP144" s="80">
        <f t="shared" si="65"/>
        <v>0</v>
      </c>
      <c r="BQ144" s="80">
        <f t="shared" si="65"/>
        <v>0</v>
      </c>
      <c r="BR144" s="80">
        <f t="shared" si="65"/>
        <v>0</v>
      </c>
      <c r="BS144" s="80">
        <f t="shared" si="65"/>
        <v>0</v>
      </c>
      <c r="BT144" s="80">
        <f t="shared" si="65"/>
        <v>0</v>
      </c>
      <c r="BU144" s="80">
        <f t="shared" si="65"/>
        <v>0</v>
      </c>
      <c r="BV144" s="58"/>
      <c r="BW144" s="80">
        <f>SUM(BW139:BW143)</f>
        <v>24</v>
      </c>
      <c r="BX144" s="80">
        <f t="shared" ref="BX144:CT144" si="66">SUM(BX139:BX143)</f>
        <v>0</v>
      </c>
      <c r="BY144" s="80">
        <f t="shared" si="66"/>
        <v>0</v>
      </c>
      <c r="BZ144" s="80">
        <f t="shared" si="66"/>
        <v>0</v>
      </c>
      <c r="CA144" s="80">
        <f t="shared" si="66"/>
        <v>0</v>
      </c>
      <c r="CB144" s="80">
        <f t="shared" si="66"/>
        <v>0</v>
      </c>
      <c r="CC144" s="80">
        <f t="shared" si="66"/>
        <v>0</v>
      </c>
      <c r="CD144" s="80">
        <f t="shared" si="66"/>
        <v>0</v>
      </c>
      <c r="CE144" s="58"/>
      <c r="CF144" s="80">
        <f t="shared" si="66"/>
        <v>0</v>
      </c>
      <c r="CG144" s="80">
        <f t="shared" si="66"/>
        <v>0</v>
      </c>
      <c r="CH144" s="80">
        <f t="shared" si="66"/>
        <v>0</v>
      </c>
      <c r="CI144" s="80">
        <f t="shared" si="66"/>
        <v>0</v>
      </c>
      <c r="CJ144" s="80">
        <f t="shared" si="66"/>
        <v>0</v>
      </c>
      <c r="CK144" s="80">
        <f t="shared" si="66"/>
        <v>0</v>
      </c>
      <c r="CL144" s="80">
        <f t="shared" si="66"/>
        <v>0</v>
      </c>
      <c r="CM144" s="80">
        <f t="shared" si="66"/>
        <v>0</v>
      </c>
      <c r="CN144" s="80">
        <f t="shared" si="66"/>
        <v>0</v>
      </c>
      <c r="CO144" s="80">
        <f t="shared" si="66"/>
        <v>0</v>
      </c>
      <c r="CP144" s="80">
        <f t="shared" si="66"/>
        <v>0</v>
      </c>
      <c r="CQ144" s="80">
        <f t="shared" si="66"/>
        <v>0</v>
      </c>
      <c r="CR144" s="80">
        <f t="shared" si="66"/>
        <v>0</v>
      </c>
      <c r="CS144" s="80">
        <f t="shared" si="66"/>
        <v>0</v>
      </c>
      <c r="CT144" s="80">
        <f t="shared" si="66"/>
        <v>0</v>
      </c>
      <c r="CU144" s="58"/>
      <c r="CV144" s="80">
        <f t="shared" ref="CV144:DA144" si="67">SUM(CV139:CV143)</f>
        <v>0</v>
      </c>
      <c r="CW144" s="80">
        <f t="shared" si="67"/>
        <v>0</v>
      </c>
      <c r="CX144" s="80">
        <f t="shared" si="67"/>
        <v>0</v>
      </c>
      <c r="CY144" s="80">
        <f t="shared" si="67"/>
        <v>0</v>
      </c>
      <c r="CZ144" s="80">
        <f t="shared" si="67"/>
        <v>0</v>
      </c>
      <c r="DA144" s="80">
        <f t="shared" si="67"/>
        <v>0</v>
      </c>
      <c r="DB144" s="61"/>
      <c r="DC144" s="56"/>
      <c r="DD144" s="56"/>
      <c r="DE144" s="56"/>
      <c r="DF144" s="56"/>
      <c r="DG144" s="56"/>
      <c r="DH144" s="56"/>
      <c r="DI144" s="56"/>
      <c r="DJ144" s="56"/>
      <c r="DK144" s="56"/>
    </row>
    <row r="145" spans="1:115" x14ac:dyDescent="0.25">
      <c r="A145" s="112">
        <v>45327</v>
      </c>
      <c r="B145" s="83">
        <v>126</v>
      </c>
      <c r="C145" s="89" t="s">
        <v>144</v>
      </c>
      <c r="D145" s="56" t="s">
        <v>131</v>
      </c>
      <c r="E145" s="83" t="s">
        <v>227</v>
      </c>
      <c r="F145" s="82" t="s">
        <v>146</v>
      </c>
      <c r="G145" s="93"/>
      <c r="H145" s="93"/>
      <c r="I145" s="57">
        <v>12.36</v>
      </c>
      <c r="J145" s="102"/>
      <c r="K145" s="58"/>
      <c r="L145" s="59">
        <v>2.06</v>
      </c>
      <c r="M145" s="58"/>
      <c r="N145" s="102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58"/>
      <c r="AC145" s="84"/>
      <c r="AD145" s="84"/>
      <c r="AE145" s="58"/>
      <c r="AF145" s="84"/>
      <c r="AG145" s="84"/>
      <c r="AH145" s="84"/>
      <c r="AI145" s="84"/>
      <c r="AJ145" s="84"/>
      <c r="AK145" s="84"/>
      <c r="AL145" s="84"/>
      <c r="AM145" s="84"/>
      <c r="AN145" s="84"/>
      <c r="AO145" s="58"/>
      <c r="AP145" s="84"/>
      <c r="AQ145" s="84"/>
      <c r="AR145" s="84">
        <v>10.3</v>
      </c>
      <c r="AS145" s="84"/>
      <c r="AT145" s="56"/>
      <c r="AU145" s="84"/>
      <c r="AV145" s="84"/>
      <c r="AW145" s="84"/>
      <c r="AX145" s="84"/>
      <c r="AY145" s="84"/>
      <c r="AZ145" s="58"/>
      <c r="BA145" s="84"/>
      <c r="BB145" s="84"/>
      <c r="BC145" s="84"/>
      <c r="BD145" s="58"/>
      <c r="BE145" s="84"/>
      <c r="BF145" s="58"/>
      <c r="BG145" s="84"/>
      <c r="BH145" s="58"/>
      <c r="BI145" s="84"/>
      <c r="BJ145" s="58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58"/>
      <c r="BW145" s="84"/>
      <c r="BX145" s="84"/>
      <c r="BY145" s="84"/>
      <c r="BZ145" s="84"/>
      <c r="CA145" s="84"/>
      <c r="CB145" s="84"/>
      <c r="CC145" s="84"/>
      <c r="CD145" s="84"/>
      <c r="CE145" s="58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58"/>
      <c r="CV145" s="84"/>
      <c r="CW145" s="84"/>
      <c r="CX145" s="84"/>
      <c r="CY145" s="84"/>
      <c r="CZ145" s="84"/>
      <c r="DA145" s="84"/>
      <c r="DB145" s="61"/>
      <c r="DC145" s="56"/>
      <c r="DD145" s="56"/>
      <c r="DE145" s="56"/>
      <c r="DF145" s="56"/>
      <c r="DG145" s="56"/>
      <c r="DH145" s="56"/>
      <c r="DI145" s="56"/>
      <c r="DJ145" s="56"/>
      <c r="DK145" s="56"/>
    </row>
    <row r="146" spans="1:115" x14ac:dyDescent="0.25">
      <c r="A146" s="112">
        <v>45328</v>
      </c>
      <c r="B146" s="83">
        <v>127</v>
      </c>
      <c r="C146" s="89" t="s">
        <v>144</v>
      </c>
      <c r="D146" s="56" t="s">
        <v>131</v>
      </c>
      <c r="E146" s="83" t="s">
        <v>227</v>
      </c>
      <c r="F146" s="82" t="s">
        <v>145</v>
      </c>
      <c r="G146" s="93"/>
      <c r="H146" s="93"/>
      <c r="I146" s="64">
        <v>56.52</v>
      </c>
      <c r="J146" s="102"/>
      <c r="K146" s="58"/>
      <c r="L146" s="59">
        <v>9.42</v>
      </c>
      <c r="M146" s="58"/>
      <c r="N146" s="102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58"/>
      <c r="AC146" s="84"/>
      <c r="AD146" s="84"/>
      <c r="AE146" s="58"/>
      <c r="AF146" s="84"/>
      <c r="AG146" s="84"/>
      <c r="AH146" s="84"/>
      <c r="AI146" s="84"/>
      <c r="AJ146" s="84"/>
      <c r="AK146" s="84"/>
      <c r="AL146" s="84"/>
      <c r="AM146" s="84"/>
      <c r="AN146" s="84"/>
      <c r="AO146" s="58"/>
      <c r="AP146" s="84"/>
      <c r="AQ146" s="84"/>
      <c r="AR146" s="84">
        <v>47.1</v>
      </c>
      <c r="AS146" s="84"/>
      <c r="AT146" s="56"/>
      <c r="AU146" s="84"/>
      <c r="AV146" s="84"/>
      <c r="AW146" s="84"/>
      <c r="AX146" s="84"/>
      <c r="AY146" s="84"/>
      <c r="AZ146" s="58"/>
      <c r="BA146" s="84"/>
      <c r="BB146" s="84"/>
      <c r="BC146" s="84"/>
      <c r="BD146" s="58"/>
      <c r="BE146" s="84"/>
      <c r="BF146" s="58"/>
      <c r="BG146" s="84"/>
      <c r="BH146" s="58"/>
      <c r="BI146" s="84"/>
      <c r="BJ146" s="58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58"/>
      <c r="BW146" s="84"/>
      <c r="BX146" s="84"/>
      <c r="BY146" s="84"/>
      <c r="BZ146" s="84"/>
      <c r="CA146" s="84"/>
      <c r="CB146" s="84"/>
      <c r="CC146" s="84"/>
      <c r="CD146" s="84"/>
      <c r="CE146" s="58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58"/>
      <c r="CV146" s="84"/>
      <c r="CW146" s="84"/>
      <c r="CX146" s="84"/>
      <c r="CY146" s="84"/>
      <c r="CZ146" s="84"/>
      <c r="DA146" s="84"/>
      <c r="DB146" s="61"/>
      <c r="DC146" s="56"/>
      <c r="DD146" s="56"/>
      <c r="DE146" s="56"/>
      <c r="DF146" s="56"/>
      <c r="DG146" s="56"/>
      <c r="DH146" s="56"/>
      <c r="DI146" s="56"/>
      <c r="DJ146" s="56"/>
      <c r="DK146" s="56"/>
    </row>
    <row r="147" spans="1:115" x14ac:dyDescent="0.25">
      <c r="A147" s="112">
        <v>45331</v>
      </c>
      <c r="B147" s="83">
        <v>129</v>
      </c>
      <c r="C147" s="89">
        <v>18992</v>
      </c>
      <c r="D147" s="56" t="s">
        <v>120</v>
      </c>
      <c r="E147" s="83" t="s">
        <v>227</v>
      </c>
      <c r="F147" s="82" t="s">
        <v>230</v>
      </c>
      <c r="G147" s="93"/>
      <c r="H147" s="93"/>
      <c r="I147" s="64">
        <v>191.28</v>
      </c>
      <c r="J147" s="102"/>
      <c r="K147" s="58"/>
      <c r="L147" s="59"/>
      <c r="M147" s="58"/>
      <c r="N147" s="102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58"/>
      <c r="AC147" s="84"/>
      <c r="AD147" s="84"/>
      <c r="AE147" s="58"/>
      <c r="AF147" s="84"/>
      <c r="AG147" s="84"/>
      <c r="AH147" s="84"/>
      <c r="AI147" s="84"/>
      <c r="AJ147" s="84"/>
      <c r="AK147" s="84"/>
      <c r="AL147" s="84"/>
      <c r="AM147" s="84"/>
      <c r="AN147" s="84"/>
      <c r="AO147" s="58"/>
      <c r="AP147" s="84"/>
      <c r="AQ147" s="84"/>
      <c r="AR147" s="84"/>
      <c r="AS147" s="84"/>
      <c r="AT147" s="56"/>
      <c r="AU147" s="84"/>
      <c r="AV147" s="84"/>
      <c r="AW147" s="84"/>
      <c r="AX147" s="84"/>
      <c r="AY147" s="84"/>
      <c r="AZ147" s="58"/>
      <c r="BA147" s="84"/>
      <c r="BB147" s="84"/>
      <c r="BC147" s="84"/>
      <c r="BD147" s="58"/>
      <c r="BE147" s="84"/>
      <c r="BF147" s="58"/>
      <c r="BG147" s="84"/>
      <c r="BH147" s="58"/>
      <c r="BI147" s="84"/>
      <c r="BJ147" s="58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58"/>
      <c r="BW147" s="84"/>
      <c r="BX147" s="84"/>
      <c r="BY147" s="84"/>
      <c r="BZ147" s="84"/>
      <c r="CA147" s="84"/>
      <c r="CB147" s="84"/>
      <c r="CC147" s="84"/>
      <c r="CD147" s="84"/>
      <c r="CE147" s="58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58"/>
      <c r="CV147" s="84"/>
      <c r="CW147" s="84"/>
      <c r="CX147" s="84"/>
      <c r="CY147" s="56">
        <v>191.28</v>
      </c>
      <c r="CZ147" s="84"/>
      <c r="DA147" s="84"/>
      <c r="DB147" s="61"/>
      <c r="DC147" s="56"/>
      <c r="DD147" s="56"/>
      <c r="DE147" s="56"/>
      <c r="DF147" s="56"/>
      <c r="DG147" s="56"/>
      <c r="DH147" s="56"/>
      <c r="DI147" s="56"/>
      <c r="DJ147" s="56"/>
      <c r="DK147" s="56"/>
    </row>
    <row r="148" spans="1:115" x14ac:dyDescent="0.25">
      <c r="A148" s="112">
        <v>45331</v>
      </c>
      <c r="B148" s="83">
        <v>130</v>
      </c>
      <c r="C148" s="89">
        <v>18992</v>
      </c>
      <c r="D148" s="56" t="s">
        <v>120</v>
      </c>
      <c r="E148" s="83" t="s">
        <v>227</v>
      </c>
      <c r="F148" s="82" t="s">
        <v>231</v>
      </c>
      <c r="G148" s="93"/>
      <c r="H148" s="93"/>
      <c r="I148" s="64">
        <v>72</v>
      </c>
      <c r="J148" s="102"/>
      <c r="K148" s="58"/>
      <c r="L148" s="59">
        <v>12</v>
      </c>
      <c r="M148" s="58"/>
      <c r="N148" s="102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58"/>
      <c r="AC148" s="84"/>
      <c r="AD148" s="84"/>
      <c r="AE148" s="58"/>
      <c r="AF148" s="84"/>
      <c r="AG148" s="84"/>
      <c r="AH148" s="84"/>
      <c r="AI148" s="84"/>
      <c r="AJ148" s="84"/>
      <c r="AK148" s="84"/>
      <c r="AL148" s="84"/>
      <c r="AM148" s="84"/>
      <c r="AN148" s="84"/>
      <c r="AO148" s="58"/>
      <c r="AP148" s="84"/>
      <c r="AQ148" s="84"/>
      <c r="AR148" s="84"/>
      <c r="AS148" s="84"/>
      <c r="AU148" s="84"/>
      <c r="AV148" s="84"/>
      <c r="AW148" s="84"/>
      <c r="AX148" s="84"/>
      <c r="AY148" s="84"/>
      <c r="AZ148" s="58"/>
      <c r="BA148" s="84"/>
      <c r="BB148" s="84"/>
      <c r="BC148" s="84"/>
      <c r="BD148" s="58"/>
      <c r="BE148" s="84"/>
      <c r="BF148" s="58"/>
      <c r="BG148" s="84"/>
      <c r="BH148" s="58"/>
      <c r="BI148" s="84"/>
      <c r="BJ148" s="58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58"/>
      <c r="BW148" s="56">
        <v>60</v>
      </c>
      <c r="BX148" s="84"/>
      <c r="BY148" s="84"/>
      <c r="BZ148" s="84"/>
      <c r="CA148" s="84"/>
      <c r="CB148" s="84"/>
      <c r="CC148" s="84"/>
      <c r="CD148" s="84"/>
      <c r="CE148" s="58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58"/>
      <c r="CV148" s="84"/>
      <c r="CW148" s="84"/>
      <c r="CX148" s="84"/>
      <c r="CY148" s="84"/>
      <c r="CZ148" s="84"/>
      <c r="DA148" s="84"/>
      <c r="DB148" s="61"/>
      <c r="DC148" s="56"/>
      <c r="DD148" s="56"/>
      <c r="DE148" s="56"/>
      <c r="DF148" s="56"/>
      <c r="DG148" s="56"/>
      <c r="DH148" s="56"/>
      <c r="DI148" s="56"/>
      <c r="DJ148" s="56"/>
      <c r="DK148" s="56"/>
    </row>
    <row r="149" spans="1:115" x14ac:dyDescent="0.25">
      <c r="A149" s="112">
        <v>45337</v>
      </c>
      <c r="B149" s="83">
        <v>131</v>
      </c>
      <c r="C149" s="87" t="s">
        <v>141</v>
      </c>
      <c r="D149" s="87" t="s">
        <v>142</v>
      </c>
      <c r="E149" s="83" t="s">
        <v>227</v>
      </c>
      <c r="F149" s="56" t="s">
        <v>143</v>
      </c>
      <c r="G149" s="93"/>
      <c r="H149" s="93"/>
      <c r="I149" s="64">
        <v>312.8</v>
      </c>
      <c r="J149" s="64"/>
      <c r="K149" s="58"/>
      <c r="L149" s="59">
        <v>52.13</v>
      </c>
      <c r="M149" s="58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>
        <v>260.67</v>
      </c>
      <c r="Z149" s="84"/>
      <c r="AA149" s="84"/>
      <c r="AB149" s="58"/>
      <c r="AC149" s="84"/>
      <c r="AD149" s="84"/>
      <c r="AE149" s="58"/>
      <c r="AF149" s="84"/>
      <c r="AG149" s="84"/>
      <c r="AH149" s="84"/>
      <c r="AI149" s="84"/>
      <c r="AJ149" s="84"/>
      <c r="AK149" s="84"/>
      <c r="AL149" s="84"/>
      <c r="AM149" s="84"/>
      <c r="AN149" s="84"/>
      <c r="AO149" s="58"/>
      <c r="AP149" s="84"/>
      <c r="AQ149" s="84"/>
      <c r="AR149" s="84"/>
      <c r="AS149" s="84"/>
      <c r="AT149" s="56"/>
      <c r="AU149" s="84"/>
      <c r="AV149" s="84"/>
      <c r="AW149" s="84"/>
      <c r="AX149" s="84"/>
      <c r="AY149" s="84"/>
      <c r="AZ149" s="58"/>
      <c r="BA149" s="84"/>
      <c r="BB149" s="84"/>
      <c r="BC149" s="84"/>
      <c r="BD149" s="58"/>
      <c r="BE149" s="84"/>
      <c r="BF149" s="58"/>
      <c r="BG149" s="84"/>
      <c r="BH149" s="58"/>
      <c r="BI149" s="84"/>
      <c r="BJ149" s="58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58"/>
      <c r="BW149" s="84"/>
      <c r="BX149" s="84"/>
      <c r="BY149" s="84"/>
      <c r="BZ149" s="84"/>
      <c r="CA149" s="84"/>
      <c r="CB149" s="84"/>
      <c r="CC149" s="84"/>
      <c r="CD149" s="84"/>
      <c r="CE149" s="58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58"/>
      <c r="CV149" s="84"/>
      <c r="CW149" s="84"/>
      <c r="CX149" s="84"/>
      <c r="CY149" s="84"/>
      <c r="CZ149" s="84"/>
      <c r="DA149" s="84"/>
      <c r="DB149" s="61"/>
      <c r="DC149" s="56"/>
      <c r="DD149" s="56"/>
      <c r="DE149" s="56"/>
      <c r="DF149" s="56"/>
      <c r="DG149" s="56"/>
      <c r="DH149" s="56"/>
      <c r="DI149" s="56"/>
      <c r="DJ149" s="56"/>
      <c r="DK149" s="56"/>
    </row>
    <row r="150" spans="1:115" x14ac:dyDescent="0.25">
      <c r="A150" s="112">
        <v>45334</v>
      </c>
      <c r="B150" s="115">
        <v>132</v>
      </c>
      <c r="C150" s="89">
        <v>18992</v>
      </c>
      <c r="D150" s="89" t="s">
        <v>131</v>
      </c>
      <c r="E150" s="115" t="s">
        <v>227</v>
      </c>
      <c r="F150" s="82" t="s">
        <v>149</v>
      </c>
      <c r="G150" s="114"/>
      <c r="H150" s="114"/>
      <c r="I150" s="81">
        <v>325.44</v>
      </c>
      <c r="J150" s="67"/>
      <c r="K150" s="58"/>
      <c r="L150" s="59">
        <v>54.24</v>
      </c>
      <c r="M150" s="58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84"/>
      <c r="AA150" s="84"/>
      <c r="AB150" s="58"/>
      <c r="AC150" s="84"/>
      <c r="AD150" s="84"/>
      <c r="AE150" s="58"/>
      <c r="AF150" s="84"/>
      <c r="AG150" s="84"/>
      <c r="AH150" s="84"/>
      <c r="AI150" s="84"/>
      <c r="AJ150" s="84"/>
      <c r="AK150" s="84"/>
      <c r="AL150" s="84"/>
      <c r="AM150" s="84"/>
      <c r="AN150" s="84"/>
      <c r="AO150" s="58"/>
      <c r="AP150" s="84"/>
      <c r="AQ150" s="84"/>
      <c r="AR150" s="84"/>
      <c r="AS150" s="84"/>
      <c r="AT150" s="56"/>
      <c r="AU150" s="84"/>
      <c r="AV150" s="84"/>
      <c r="AW150" s="84"/>
      <c r="AX150" s="84"/>
      <c r="AY150" s="84"/>
      <c r="AZ150" s="58"/>
      <c r="BA150" s="84"/>
      <c r="BB150" s="84"/>
      <c r="BC150" s="84"/>
      <c r="BD150" s="58"/>
      <c r="BE150" s="84"/>
      <c r="BF150" s="58"/>
      <c r="BG150" s="84"/>
      <c r="BH150" s="58"/>
      <c r="BI150" s="84"/>
      <c r="BJ150" s="58"/>
      <c r="BK150" s="84"/>
      <c r="BL150" s="84"/>
      <c r="BM150" s="84"/>
      <c r="BN150" s="84"/>
      <c r="BO150" s="84">
        <v>271.2</v>
      </c>
      <c r="BP150" s="84"/>
      <c r="BQ150" s="84"/>
      <c r="BR150" s="84"/>
      <c r="BS150" s="84"/>
      <c r="BT150" s="84"/>
      <c r="BU150" s="84"/>
      <c r="BV150" s="58"/>
      <c r="BW150" s="84"/>
      <c r="BX150" s="84"/>
      <c r="BY150" s="84"/>
      <c r="BZ150" s="84"/>
      <c r="CA150" s="84"/>
      <c r="CB150" s="84"/>
      <c r="CC150" s="84"/>
      <c r="CD150" s="84"/>
      <c r="CE150" s="58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58"/>
      <c r="CV150" s="84"/>
      <c r="CW150" s="84"/>
      <c r="CX150" s="84"/>
      <c r="CY150" s="84"/>
      <c r="CZ150" s="84"/>
      <c r="DA150" s="84"/>
      <c r="DB150" s="61"/>
      <c r="DC150" s="56"/>
      <c r="DD150" s="56"/>
      <c r="DE150" s="56"/>
      <c r="DF150" s="56"/>
      <c r="DG150" s="56"/>
      <c r="DH150" s="56"/>
      <c r="DI150" s="56"/>
      <c r="DJ150" s="56"/>
      <c r="DK150" s="56"/>
    </row>
    <row r="151" spans="1:115" x14ac:dyDescent="0.25">
      <c r="A151" s="112">
        <v>45337</v>
      </c>
      <c r="B151" s="115">
        <v>133</v>
      </c>
      <c r="C151" s="63" t="s">
        <v>232</v>
      </c>
      <c r="D151" s="89" t="s">
        <v>157</v>
      </c>
      <c r="E151" s="115" t="s">
        <v>227</v>
      </c>
      <c r="F151" s="82" t="s">
        <v>233</v>
      </c>
      <c r="G151" s="117"/>
      <c r="H151" s="117"/>
      <c r="I151" s="81">
        <v>35</v>
      </c>
      <c r="J151" s="67"/>
      <c r="K151" s="58"/>
      <c r="L151" s="59"/>
      <c r="M151" s="58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84"/>
      <c r="AA151" s="84"/>
      <c r="AB151" s="58"/>
      <c r="AC151" s="84"/>
      <c r="AD151" s="84"/>
      <c r="AE151" s="58"/>
      <c r="AF151" s="84"/>
      <c r="AG151" s="84"/>
      <c r="AH151" s="84"/>
      <c r="AI151" s="84"/>
      <c r="AJ151" s="84"/>
      <c r="AK151" s="84"/>
      <c r="AL151" s="84"/>
      <c r="AM151" s="84"/>
      <c r="AN151" s="84"/>
      <c r="AO151" s="58"/>
      <c r="AP151" s="84"/>
      <c r="AQ151" s="84"/>
      <c r="AR151" s="84"/>
      <c r="AS151" s="84"/>
      <c r="AT151" s="56"/>
      <c r="AU151" s="84"/>
      <c r="AV151" s="84"/>
      <c r="AW151" s="84"/>
      <c r="AX151" s="84"/>
      <c r="AY151" s="84"/>
      <c r="AZ151" s="58"/>
      <c r="BA151" s="84"/>
      <c r="BB151" s="84"/>
      <c r="BC151" s="84"/>
      <c r="BD151" s="58"/>
      <c r="BE151" s="84"/>
      <c r="BF151" s="58"/>
      <c r="BG151" s="84"/>
      <c r="BH151" s="58"/>
      <c r="BI151" s="84"/>
      <c r="BJ151" s="58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58"/>
      <c r="BW151" s="84"/>
      <c r="BX151" s="84"/>
      <c r="BY151" s="84"/>
      <c r="BZ151" s="84"/>
      <c r="CA151" s="84"/>
      <c r="CB151" s="84"/>
      <c r="CC151" s="84"/>
      <c r="CD151" s="84"/>
      <c r="CE151" s="58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58"/>
      <c r="CV151" s="84"/>
      <c r="CW151" s="84">
        <v>35</v>
      </c>
      <c r="CX151" s="84"/>
      <c r="CY151" s="84"/>
      <c r="CZ151" s="84"/>
      <c r="DA151" s="84"/>
      <c r="DB151" s="61"/>
      <c r="DC151" s="56"/>
      <c r="DD151" s="56"/>
      <c r="DE151" s="56"/>
      <c r="DF151" s="56"/>
      <c r="DG151" s="56"/>
      <c r="DH151" s="56"/>
      <c r="DI151" s="56"/>
      <c r="DJ151" s="56"/>
      <c r="DK151" s="56"/>
    </row>
    <row r="152" spans="1:115" x14ac:dyDescent="0.25">
      <c r="A152" s="112">
        <v>45341</v>
      </c>
      <c r="B152" s="115">
        <v>134</v>
      </c>
      <c r="C152" s="89" t="s">
        <v>139</v>
      </c>
      <c r="D152" s="89" t="s">
        <v>131</v>
      </c>
      <c r="E152" s="115" t="s">
        <v>227</v>
      </c>
      <c r="F152" s="82" t="s">
        <v>234</v>
      </c>
      <c r="G152" s="117"/>
      <c r="H152" s="117"/>
      <c r="I152" s="81">
        <v>22.28</v>
      </c>
      <c r="J152" s="67"/>
      <c r="K152" s="58"/>
      <c r="L152" s="59">
        <v>3.71</v>
      </c>
      <c r="M152" s="58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84"/>
      <c r="AA152" s="84"/>
      <c r="AB152" s="58"/>
      <c r="AC152" s="84"/>
      <c r="AD152" s="84"/>
      <c r="AE152" s="58"/>
      <c r="AF152" s="84"/>
      <c r="AG152" s="84"/>
      <c r="AH152" s="84"/>
      <c r="AI152" s="84"/>
      <c r="AJ152" s="84"/>
      <c r="AK152" s="84"/>
      <c r="AL152" s="84"/>
      <c r="AM152" s="84"/>
      <c r="AN152" s="84"/>
      <c r="AO152" s="58"/>
      <c r="AP152" s="84">
        <v>18.57</v>
      </c>
      <c r="AQ152" s="84"/>
      <c r="AR152" s="84"/>
      <c r="AS152" s="84"/>
      <c r="AT152" s="56"/>
      <c r="AU152" s="84"/>
      <c r="AV152" s="84"/>
      <c r="AW152" s="84"/>
      <c r="AX152" s="84"/>
      <c r="AY152" s="84"/>
      <c r="AZ152" s="58"/>
      <c r="BA152" s="84"/>
      <c r="BB152" s="84"/>
      <c r="BC152" s="84"/>
      <c r="BD152" s="58"/>
      <c r="BE152" s="84"/>
      <c r="BF152" s="58"/>
      <c r="BG152" s="84"/>
      <c r="BH152" s="58"/>
      <c r="BI152" s="84"/>
      <c r="BJ152" s="58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58"/>
      <c r="BW152" s="84"/>
      <c r="BX152" s="84"/>
      <c r="BY152" s="84"/>
      <c r="BZ152" s="84"/>
      <c r="CA152" s="84"/>
      <c r="CB152" s="84"/>
      <c r="CC152" s="84"/>
      <c r="CD152" s="84"/>
      <c r="CE152" s="58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58"/>
      <c r="CV152" s="84"/>
      <c r="CW152" s="84"/>
      <c r="CX152" s="84"/>
      <c r="CY152" s="84"/>
      <c r="CZ152" s="84"/>
      <c r="DA152" s="84"/>
      <c r="DB152" s="61"/>
      <c r="DC152" s="56"/>
      <c r="DD152" s="56"/>
      <c r="DE152" s="56"/>
      <c r="DF152" s="56"/>
      <c r="DG152" s="56"/>
      <c r="DH152" s="56"/>
      <c r="DI152" s="56"/>
      <c r="DJ152" s="56"/>
      <c r="DK152" s="56"/>
    </row>
    <row r="153" spans="1:115" x14ac:dyDescent="0.25">
      <c r="A153" s="112">
        <v>45345</v>
      </c>
      <c r="B153" s="115">
        <v>128</v>
      </c>
      <c r="C153" s="89">
        <v>18995</v>
      </c>
      <c r="D153" s="89" t="s">
        <v>235</v>
      </c>
      <c r="E153" s="115" t="s">
        <v>227</v>
      </c>
      <c r="F153" s="82" t="s">
        <v>236</v>
      </c>
      <c r="G153" s="117"/>
      <c r="H153" s="117"/>
      <c r="I153" s="81">
        <v>75</v>
      </c>
      <c r="J153" s="67"/>
      <c r="K153" s="58"/>
      <c r="L153" s="59"/>
      <c r="M153" s="58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84"/>
      <c r="AA153" s="84"/>
      <c r="AB153" s="58"/>
      <c r="AC153" s="84"/>
      <c r="AD153" s="84"/>
      <c r="AE153" s="58"/>
      <c r="AF153" s="84"/>
      <c r="AG153" s="84"/>
      <c r="AH153" s="84"/>
      <c r="AI153" s="84"/>
      <c r="AJ153" s="84"/>
      <c r="AK153" s="84"/>
      <c r="AL153" s="84"/>
      <c r="AM153" s="84"/>
      <c r="AN153" s="84"/>
      <c r="AO153" s="58"/>
      <c r="AP153" s="84"/>
      <c r="AQ153" s="84"/>
      <c r="AR153" s="84"/>
      <c r="AS153" s="84"/>
      <c r="AT153" s="56"/>
      <c r="AU153" s="84"/>
      <c r="AV153" s="84"/>
      <c r="AW153" s="84"/>
      <c r="AX153" s="84"/>
      <c r="AY153" s="84"/>
      <c r="AZ153" s="58"/>
      <c r="BA153" s="84"/>
      <c r="BB153" s="84"/>
      <c r="BC153" s="84"/>
      <c r="BD153" s="58"/>
      <c r="BE153" s="84"/>
      <c r="BF153" s="58"/>
      <c r="BG153" s="84"/>
      <c r="BH153" s="58"/>
      <c r="BI153" s="84"/>
      <c r="BJ153" s="58"/>
      <c r="BK153" s="84"/>
      <c r="BL153" s="84"/>
      <c r="BM153" s="84"/>
      <c r="BN153" s="84"/>
      <c r="BO153" s="84"/>
      <c r="BP153" s="84"/>
      <c r="BQ153" s="84">
        <v>75</v>
      </c>
      <c r="BR153" s="84"/>
      <c r="BS153" s="84"/>
      <c r="BT153" s="84"/>
      <c r="BU153" s="84"/>
      <c r="BV153" s="58"/>
      <c r="BW153" s="84"/>
      <c r="BX153" s="84"/>
      <c r="BY153" s="84"/>
      <c r="BZ153" s="84"/>
      <c r="CA153" s="84"/>
      <c r="CB153" s="84"/>
      <c r="CC153" s="84"/>
      <c r="CD153" s="84"/>
      <c r="CE153" s="58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58"/>
      <c r="CV153" s="84"/>
      <c r="CW153" s="84"/>
      <c r="CX153" s="84"/>
      <c r="CY153" s="84"/>
      <c r="CZ153" s="84"/>
      <c r="DA153" s="84"/>
      <c r="DB153" s="61"/>
      <c r="DC153" s="56"/>
      <c r="DD153" s="56"/>
      <c r="DE153" s="56"/>
      <c r="DF153" s="56"/>
      <c r="DG153" s="56"/>
      <c r="DH153" s="56"/>
      <c r="DI153" s="56"/>
      <c r="DJ153" s="56"/>
      <c r="DK153" s="56"/>
    </row>
    <row r="154" spans="1:115" x14ac:dyDescent="0.25">
      <c r="A154" s="112">
        <v>45345</v>
      </c>
      <c r="B154" s="83">
        <v>135</v>
      </c>
      <c r="C154" s="110">
        <v>18994</v>
      </c>
      <c r="D154" s="87" t="s">
        <v>120</v>
      </c>
      <c r="E154" s="83" t="s">
        <v>227</v>
      </c>
      <c r="F154" s="56" t="s">
        <v>237</v>
      </c>
      <c r="G154" s="93"/>
      <c r="H154" s="93"/>
      <c r="I154" s="64">
        <v>66.8</v>
      </c>
      <c r="J154" s="67"/>
      <c r="K154" s="58"/>
      <c r="L154" s="59"/>
      <c r="M154" s="58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84"/>
      <c r="AA154" s="84"/>
      <c r="AB154" s="58"/>
      <c r="AC154" s="84"/>
      <c r="AD154" s="84"/>
      <c r="AE154" s="58"/>
      <c r="AF154" s="84"/>
      <c r="AG154" s="84"/>
      <c r="AH154" s="84"/>
      <c r="AI154" s="84"/>
      <c r="AJ154" s="84"/>
      <c r="AK154" s="84"/>
      <c r="AL154" s="84"/>
      <c r="AM154" s="84"/>
      <c r="AN154" s="84"/>
      <c r="AO154" s="58"/>
      <c r="AP154" s="84"/>
      <c r="AQ154" s="84"/>
      <c r="AR154" s="84"/>
      <c r="AS154" s="84"/>
      <c r="AT154" s="56"/>
      <c r="AU154" s="84"/>
      <c r="AV154" s="84"/>
      <c r="AW154" s="84"/>
      <c r="AX154" s="84"/>
      <c r="AY154" s="84"/>
      <c r="AZ154" s="58"/>
      <c r="BA154" s="84"/>
      <c r="BB154" s="84"/>
      <c r="BC154" s="84">
        <v>66.8</v>
      </c>
      <c r="BD154" s="58"/>
      <c r="BE154" s="84"/>
      <c r="BF154" s="58"/>
      <c r="BG154" s="84"/>
      <c r="BH154" s="58"/>
      <c r="BI154" s="84"/>
      <c r="BJ154" s="58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58"/>
      <c r="BW154" s="84"/>
      <c r="BX154" s="84"/>
      <c r="BY154" s="84"/>
      <c r="BZ154" s="84"/>
      <c r="CA154" s="84"/>
      <c r="CB154" s="84"/>
      <c r="CC154" s="84"/>
      <c r="CD154" s="84"/>
      <c r="CE154" s="58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58"/>
      <c r="CV154" s="84"/>
      <c r="CW154" s="84"/>
      <c r="CX154" s="84"/>
      <c r="CY154" s="84"/>
      <c r="CZ154" s="84"/>
      <c r="DA154" s="84"/>
      <c r="DB154" s="61"/>
      <c r="DC154" s="56"/>
      <c r="DD154" s="56"/>
      <c r="DE154" s="56"/>
      <c r="DF154" s="56"/>
      <c r="DG154" s="56"/>
      <c r="DH154" s="56"/>
      <c r="DI154" s="56"/>
      <c r="DJ154" s="56"/>
      <c r="DK154" s="56"/>
    </row>
    <row r="155" spans="1:115" x14ac:dyDescent="0.25">
      <c r="A155" s="112">
        <v>45345</v>
      </c>
      <c r="B155" s="83">
        <v>136</v>
      </c>
      <c r="C155" s="87">
        <v>19010</v>
      </c>
      <c r="D155" s="87" t="s">
        <v>120</v>
      </c>
      <c r="E155" s="83" t="s">
        <v>227</v>
      </c>
      <c r="F155" s="56" t="s">
        <v>238</v>
      </c>
      <c r="G155" s="93"/>
      <c r="H155" s="93"/>
      <c r="I155" s="64">
        <v>1390.58</v>
      </c>
      <c r="J155" s="67"/>
      <c r="K155" s="58"/>
      <c r="L155" s="59"/>
      <c r="M155" s="58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84"/>
      <c r="AA155" s="84"/>
      <c r="AB155" s="58"/>
      <c r="AC155" s="84"/>
      <c r="AD155" s="84"/>
      <c r="AE155" s="58"/>
      <c r="AF155" s="84"/>
      <c r="AG155" s="84"/>
      <c r="AH155" s="84"/>
      <c r="AI155" s="84"/>
      <c r="AJ155" s="84"/>
      <c r="AK155" s="84"/>
      <c r="AL155" s="84"/>
      <c r="AM155" s="84"/>
      <c r="AN155" s="84"/>
      <c r="AO155" s="58"/>
      <c r="AP155" s="84"/>
      <c r="AQ155" s="84"/>
      <c r="AR155" s="84"/>
      <c r="AS155" s="84"/>
      <c r="AT155" s="56"/>
      <c r="AU155" s="84"/>
      <c r="AV155" s="84"/>
      <c r="AW155" s="84"/>
      <c r="AX155" s="84"/>
      <c r="AY155" s="84"/>
      <c r="AZ155" s="58"/>
      <c r="BA155" s="84"/>
      <c r="BB155" s="84"/>
      <c r="BC155" s="84"/>
      <c r="BD155" s="58"/>
      <c r="BE155" s="84"/>
      <c r="BF155" s="58"/>
      <c r="BG155" s="84"/>
      <c r="BH155" s="58"/>
      <c r="BI155" s="84"/>
      <c r="BJ155" s="58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58"/>
      <c r="BW155" s="84"/>
      <c r="BX155" s="84"/>
      <c r="BY155" s="56">
        <v>1390.58</v>
      </c>
      <c r="BZ155" s="84"/>
      <c r="CA155" s="84"/>
      <c r="CB155" s="84"/>
      <c r="CC155" s="84"/>
      <c r="CD155" s="84"/>
      <c r="CE155" s="58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58"/>
      <c r="CV155" s="84"/>
      <c r="CW155" s="84"/>
      <c r="CX155" s="84"/>
      <c r="CY155" s="84"/>
      <c r="CZ155" s="84"/>
      <c r="DA155" s="84"/>
      <c r="DB155" s="61"/>
      <c r="DC155" s="56"/>
      <c r="DD155" s="56"/>
      <c r="DE155" s="56"/>
      <c r="DF155" s="56"/>
      <c r="DG155" s="56"/>
      <c r="DH155" s="56"/>
      <c r="DI155" s="56"/>
      <c r="DJ155" s="56"/>
      <c r="DK155" s="56"/>
    </row>
    <row r="156" spans="1:115" x14ac:dyDescent="0.25">
      <c r="A156" s="112">
        <v>45345</v>
      </c>
      <c r="B156" s="83">
        <v>137</v>
      </c>
      <c r="C156" s="87">
        <v>19010</v>
      </c>
      <c r="D156" s="87" t="s">
        <v>120</v>
      </c>
      <c r="E156" s="83" t="s">
        <v>227</v>
      </c>
      <c r="F156" s="56" t="s">
        <v>239</v>
      </c>
      <c r="G156" s="93"/>
      <c r="H156" s="93"/>
      <c r="I156" s="64">
        <v>330.29</v>
      </c>
      <c r="J156" s="67"/>
      <c r="K156" s="58"/>
      <c r="L156" s="59"/>
      <c r="M156" s="58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84"/>
      <c r="AA156" s="84"/>
      <c r="AB156" s="58"/>
      <c r="AC156" s="84"/>
      <c r="AD156" s="84"/>
      <c r="AE156" s="58"/>
      <c r="AF156" s="84"/>
      <c r="AG156" s="84"/>
      <c r="AH156" s="84"/>
      <c r="AI156" s="84"/>
      <c r="AJ156" s="84"/>
      <c r="AK156" s="84"/>
      <c r="AL156" s="84"/>
      <c r="AM156" s="84"/>
      <c r="AN156" s="84"/>
      <c r="AO156" s="58"/>
      <c r="AP156" s="84"/>
      <c r="AQ156" s="84"/>
      <c r="AR156" s="84"/>
      <c r="AS156" s="84"/>
      <c r="AT156" s="56"/>
      <c r="AU156" s="84"/>
      <c r="AV156" s="84"/>
      <c r="AW156" s="84"/>
      <c r="AX156" s="84"/>
      <c r="AY156" s="84"/>
      <c r="AZ156" s="58"/>
      <c r="BA156" s="84"/>
      <c r="BB156" s="84"/>
      <c r="BC156" s="84"/>
      <c r="BD156" s="58"/>
      <c r="BE156" s="84"/>
      <c r="BF156" s="58"/>
      <c r="BG156" s="84"/>
      <c r="BH156" s="58"/>
      <c r="BI156" s="84"/>
      <c r="BJ156" s="58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58"/>
      <c r="BW156" s="84"/>
      <c r="BX156" s="84"/>
      <c r="BY156" s="56">
        <v>330.29</v>
      </c>
      <c r="BZ156" s="84"/>
      <c r="CA156" s="84"/>
      <c r="CB156" s="84"/>
      <c r="CC156" s="84"/>
      <c r="CD156" s="84"/>
      <c r="CE156" s="58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58"/>
      <c r="CV156" s="84"/>
      <c r="CW156" s="84"/>
      <c r="CX156" s="84"/>
      <c r="CY156" s="84"/>
      <c r="CZ156" s="84"/>
      <c r="DA156" s="84"/>
      <c r="DB156" s="61"/>
      <c r="DC156" s="56"/>
      <c r="DD156" s="56"/>
      <c r="DE156" s="56"/>
      <c r="DF156" s="56"/>
      <c r="DG156" s="56"/>
      <c r="DH156" s="56"/>
      <c r="DI156" s="56"/>
      <c r="DJ156" s="56"/>
      <c r="DK156" s="56"/>
    </row>
    <row r="157" spans="1:115" x14ac:dyDescent="0.25">
      <c r="A157" s="105">
        <v>45351</v>
      </c>
      <c r="B157" s="115">
        <v>138</v>
      </c>
      <c r="C157" s="63" t="s">
        <v>156</v>
      </c>
      <c r="D157" s="87" t="s">
        <v>157</v>
      </c>
      <c r="E157" s="83" t="s">
        <v>227</v>
      </c>
      <c r="F157" s="56" t="s">
        <v>158</v>
      </c>
      <c r="G157" s="93"/>
      <c r="H157" s="93"/>
      <c r="I157" s="64">
        <v>14</v>
      </c>
      <c r="J157" s="67"/>
      <c r="K157" s="58"/>
      <c r="L157" s="59">
        <v>2.33</v>
      </c>
      <c r="M157" s="58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84"/>
      <c r="AA157" s="84"/>
      <c r="AB157" s="58"/>
      <c r="AC157" s="84"/>
      <c r="AD157" s="84"/>
      <c r="AE157" s="58"/>
      <c r="AF157" s="84"/>
      <c r="AG157" s="84"/>
      <c r="AH157" s="84"/>
      <c r="AI157" s="84"/>
      <c r="AJ157" s="84"/>
      <c r="AK157" s="84"/>
      <c r="AL157" s="84"/>
      <c r="AM157" s="84"/>
      <c r="AN157" s="84"/>
      <c r="AO157" s="58"/>
      <c r="AP157" s="84"/>
      <c r="AQ157" s="84"/>
      <c r="AR157" s="84"/>
      <c r="AS157" s="84"/>
      <c r="AT157" s="56">
        <v>11.67</v>
      </c>
      <c r="AU157" s="84"/>
      <c r="AV157" s="84"/>
      <c r="AW157" s="84"/>
      <c r="AX157" s="84"/>
      <c r="AY157" s="84"/>
      <c r="AZ157" s="58"/>
      <c r="BA157" s="84"/>
      <c r="BB157" s="84"/>
      <c r="BC157" s="84"/>
      <c r="BD157" s="58"/>
      <c r="BE157" s="84"/>
      <c r="BF157" s="58"/>
      <c r="BG157" s="84"/>
      <c r="BH157" s="58"/>
      <c r="BI157" s="84"/>
      <c r="BJ157" s="58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58"/>
      <c r="BW157" s="84"/>
      <c r="BX157" s="84"/>
      <c r="BY157" s="84"/>
      <c r="BZ157" s="84"/>
      <c r="CA157" s="84"/>
      <c r="CB157" s="84"/>
      <c r="CC157" s="84"/>
      <c r="CD157" s="84"/>
      <c r="CE157" s="58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58"/>
      <c r="CV157" s="84"/>
      <c r="CW157" s="84"/>
      <c r="CX157" s="84"/>
      <c r="CY157" s="84"/>
      <c r="CZ157" s="84"/>
      <c r="DA157" s="84"/>
      <c r="DB157" s="61"/>
      <c r="DC157" s="56"/>
      <c r="DD157" s="56"/>
      <c r="DE157" s="56"/>
      <c r="DF157" s="56"/>
      <c r="DG157" s="56"/>
      <c r="DH157" s="56"/>
      <c r="DI157" s="56"/>
      <c r="DJ157" s="56"/>
      <c r="DK157" s="56"/>
    </row>
    <row r="158" spans="1:115" x14ac:dyDescent="0.25">
      <c r="A158" s="105">
        <v>45351</v>
      </c>
      <c r="B158" s="115">
        <v>139</v>
      </c>
      <c r="C158" s="63" t="s">
        <v>151</v>
      </c>
      <c r="D158" s="82" t="s">
        <v>152</v>
      </c>
      <c r="E158" s="83" t="s">
        <v>227</v>
      </c>
      <c r="F158" s="56" t="s">
        <v>153</v>
      </c>
      <c r="G158" s="93"/>
      <c r="H158" s="93"/>
      <c r="I158" s="64">
        <v>7</v>
      </c>
      <c r="J158" s="102"/>
      <c r="K158" s="58"/>
      <c r="L158" s="59"/>
      <c r="M158" s="58"/>
      <c r="N158" s="102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58"/>
      <c r="AC158" s="84"/>
      <c r="AD158" s="84"/>
      <c r="AE158" s="58"/>
      <c r="AF158" s="84"/>
      <c r="AG158" s="84"/>
      <c r="AH158" s="84"/>
      <c r="AI158" s="84"/>
      <c r="AJ158" s="84"/>
      <c r="AK158" s="84"/>
      <c r="AL158" s="84"/>
      <c r="AM158" s="84"/>
      <c r="AN158" s="84"/>
      <c r="AO158" s="58"/>
      <c r="AP158" s="84"/>
      <c r="AQ158" s="84"/>
      <c r="AR158" s="84"/>
      <c r="AS158" s="84"/>
      <c r="AT158" s="56"/>
      <c r="AU158" s="84"/>
      <c r="AV158" s="84"/>
      <c r="AW158" s="84"/>
      <c r="AX158" s="84"/>
      <c r="AY158" s="84">
        <v>7</v>
      </c>
      <c r="AZ158" s="58"/>
      <c r="BA158" s="84"/>
      <c r="BB158" s="84"/>
      <c r="BC158" s="84"/>
      <c r="BD158" s="58"/>
      <c r="BE158" s="84"/>
      <c r="BF158" s="58"/>
      <c r="BG158" s="84"/>
      <c r="BH158" s="58"/>
      <c r="BI158" s="84"/>
      <c r="BJ158" s="58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58"/>
      <c r="BW158" s="84"/>
      <c r="BX158" s="84"/>
      <c r="BY158" s="84"/>
      <c r="BZ158" s="84"/>
      <c r="CA158" s="84"/>
      <c r="CB158" s="84"/>
      <c r="CC158" s="84"/>
      <c r="CD158" s="84"/>
      <c r="CE158" s="58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58"/>
      <c r="CV158" s="84"/>
      <c r="CW158" s="84"/>
      <c r="CX158" s="84"/>
      <c r="CY158" s="84"/>
      <c r="CZ158" s="84"/>
      <c r="DA158" s="84"/>
      <c r="DB158" s="61"/>
      <c r="DC158" s="56"/>
      <c r="DD158" s="56"/>
      <c r="DE158" s="56"/>
      <c r="DF158" s="56"/>
      <c r="DG158" s="56"/>
      <c r="DH158" s="56"/>
      <c r="DI158" s="56"/>
      <c r="DJ158" s="56"/>
      <c r="DK158" s="56"/>
    </row>
    <row r="159" spans="1:115" x14ac:dyDescent="0.25">
      <c r="A159" s="137" t="s">
        <v>240</v>
      </c>
      <c r="B159" s="137"/>
      <c r="C159" s="137"/>
      <c r="D159" s="137"/>
      <c r="E159" s="137"/>
      <c r="F159" s="138"/>
      <c r="G159" s="90">
        <f>H159+DD2+DI2+DK17+DK16+DK15+DK14+DK13+DK12+DK11+DK10+DK9+DK8+DK7</f>
        <v>154532.31999999998</v>
      </c>
      <c r="H159" s="90">
        <f>H144-I159+J159</f>
        <v>98052.020000000019</v>
      </c>
      <c r="I159" s="106">
        <f>SUM(I145:I158)</f>
        <v>2911.35</v>
      </c>
      <c r="J159" s="79">
        <f>SUM(J143:J158)</f>
        <v>0</v>
      </c>
      <c r="K159" s="58"/>
      <c r="L159" s="80">
        <f>SUM(L145:L158)</f>
        <v>135.89000000000001</v>
      </c>
      <c r="M159" s="66"/>
      <c r="N159" s="80">
        <f t="shared" ref="N159:AA159" si="68">SUM(N145:N158)</f>
        <v>0</v>
      </c>
      <c r="O159" s="80">
        <f t="shared" si="68"/>
        <v>0</v>
      </c>
      <c r="P159" s="80">
        <f t="shared" si="68"/>
        <v>0</v>
      </c>
      <c r="Q159" s="80">
        <f t="shared" si="68"/>
        <v>0</v>
      </c>
      <c r="R159" s="80">
        <f t="shared" si="68"/>
        <v>0</v>
      </c>
      <c r="S159" s="80">
        <f t="shared" si="68"/>
        <v>0</v>
      </c>
      <c r="T159" s="80">
        <f t="shared" si="68"/>
        <v>0</v>
      </c>
      <c r="U159" s="80">
        <f t="shared" si="68"/>
        <v>0</v>
      </c>
      <c r="V159" s="80">
        <f t="shared" si="68"/>
        <v>0</v>
      </c>
      <c r="W159" s="80">
        <f t="shared" si="68"/>
        <v>0</v>
      </c>
      <c r="X159" s="80">
        <f t="shared" si="68"/>
        <v>0</v>
      </c>
      <c r="Y159" s="80">
        <f t="shared" si="68"/>
        <v>260.67</v>
      </c>
      <c r="Z159" s="80">
        <f t="shared" si="68"/>
        <v>0</v>
      </c>
      <c r="AA159" s="80">
        <f t="shared" si="68"/>
        <v>0</v>
      </c>
      <c r="AB159" s="70"/>
      <c r="AC159" s="80">
        <f>SUM(AC145:AC158)</f>
        <v>0</v>
      </c>
      <c r="AD159" s="80">
        <f>SUM(AD145:AD158)</f>
        <v>0</v>
      </c>
      <c r="AE159" s="58"/>
      <c r="AF159" s="80">
        <f t="shared" ref="AF159:AN159" si="69">SUM(AF145:AF158)</f>
        <v>0</v>
      </c>
      <c r="AG159" s="80">
        <f t="shared" si="69"/>
        <v>0</v>
      </c>
      <c r="AH159" s="80">
        <f t="shared" si="69"/>
        <v>0</v>
      </c>
      <c r="AI159" s="80">
        <f t="shared" si="69"/>
        <v>0</v>
      </c>
      <c r="AJ159" s="80">
        <f t="shared" si="69"/>
        <v>0</v>
      </c>
      <c r="AK159" s="80">
        <f t="shared" si="69"/>
        <v>0</v>
      </c>
      <c r="AL159" s="80">
        <f t="shared" si="69"/>
        <v>0</v>
      </c>
      <c r="AM159" s="80">
        <f t="shared" si="69"/>
        <v>0</v>
      </c>
      <c r="AN159" s="80">
        <f t="shared" si="69"/>
        <v>0</v>
      </c>
      <c r="AO159" s="58"/>
      <c r="AP159" s="80">
        <f t="shared" ref="AP159:AY159" si="70">SUM(AP145:AP158)</f>
        <v>18.57</v>
      </c>
      <c r="AQ159" s="80">
        <f t="shared" si="70"/>
        <v>0</v>
      </c>
      <c r="AR159" s="80">
        <f t="shared" si="70"/>
        <v>57.400000000000006</v>
      </c>
      <c r="AS159" s="80">
        <f t="shared" si="70"/>
        <v>0</v>
      </c>
      <c r="AT159" s="80">
        <f t="shared" si="70"/>
        <v>11.67</v>
      </c>
      <c r="AU159" s="80">
        <f t="shared" si="70"/>
        <v>0</v>
      </c>
      <c r="AV159" s="80">
        <f t="shared" si="70"/>
        <v>0</v>
      </c>
      <c r="AW159" s="80">
        <f t="shared" si="70"/>
        <v>0</v>
      </c>
      <c r="AX159" s="80">
        <f t="shared" si="70"/>
        <v>0</v>
      </c>
      <c r="AY159" s="80">
        <f t="shared" si="70"/>
        <v>7</v>
      </c>
      <c r="AZ159" s="58"/>
      <c r="BA159" s="80">
        <f>SUM(BA145:BA158)</f>
        <v>0</v>
      </c>
      <c r="BB159" s="80">
        <f>SUM(BB145:BB158)</f>
        <v>0</v>
      </c>
      <c r="BC159" s="80">
        <f>SUM(BC145:BC158)</f>
        <v>66.8</v>
      </c>
      <c r="BD159" s="58"/>
      <c r="BE159" s="80">
        <f>SUM(BE145:BE158)</f>
        <v>0</v>
      </c>
      <c r="BF159" s="58"/>
      <c r="BG159" s="80">
        <f>SUM(BG145:BG158)</f>
        <v>0</v>
      </c>
      <c r="BH159" s="58"/>
      <c r="BI159" s="80">
        <f>SUM(BI145:BI158)</f>
        <v>0</v>
      </c>
      <c r="BJ159" s="58"/>
      <c r="BK159" s="80">
        <f t="shared" ref="BK159:BU159" si="71">SUM(BK145:BK158)</f>
        <v>0</v>
      </c>
      <c r="BL159" s="80">
        <f t="shared" si="71"/>
        <v>0</v>
      </c>
      <c r="BM159" s="80">
        <f t="shared" si="71"/>
        <v>0</v>
      </c>
      <c r="BN159" s="80">
        <f t="shared" si="71"/>
        <v>0</v>
      </c>
      <c r="BO159" s="80">
        <f t="shared" si="71"/>
        <v>271.2</v>
      </c>
      <c r="BP159" s="80">
        <f t="shared" si="71"/>
        <v>0</v>
      </c>
      <c r="BQ159" s="80">
        <f t="shared" si="71"/>
        <v>75</v>
      </c>
      <c r="BR159" s="80">
        <f t="shared" si="71"/>
        <v>0</v>
      </c>
      <c r="BS159" s="80">
        <f t="shared" si="71"/>
        <v>0</v>
      </c>
      <c r="BT159" s="80">
        <f t="shared" si="71"/>
        <v>0</v>
      </c>
      <c r="BU159" s="80">
        <f t="shared" si="71"/>
        <v>0</v>
      </c>
      <c r="BV159" s="58"/>
      <c r="BW159" s="80">
        <f t="shared" ref="BW159:CD159" si="72">SUM(BW145:BW158)</f>
        <v>60</v>
      </c>
      <c r="BX159" s="80">
        <f t="shared" si="72"/>
        <v>0</v>
      </c>
      <c r="BY159" s="80">
        <f t="shared" si="72"/>
        <v>1720.87</v>
      </c>
      <c r="BZ159" s="80">
        <f t="shared" si="72"/>
        <v>0</v>
      </c>
      <c r="CA159" s="80">
        <f t="shared" si="72"/>
        <v>0</v>
      </c>
      <c r="CB159" s="80">
        <f t="shared" si="72"/>
        <v>0</v>
      </c>
      <c r="CC159" s="80">
        <f t="shared" si="72"/>
        <v>0</v>
      </c>
      <c r="CD159" s="80">
        <f t="shared" si="72"/>
        <v>0</v>
      </c>
      <c r="CE159" s="58"/>
      <c r="CF159" s="80">
        <f t="shared" ref="CF159:CT159" si="73">SUM(CF145:CF158)</f>
        <v>0</v>
      </c>
      <c r="CG159" s="80">
        <f t="shared" si="73"/>
        <v>0</v>
      </c>
      <c r="CH159" s="80">
        <f t="shared" si="73"/>
        <v>0</v>
      </c>
      <c r="CI159" s="80">
        <f t="shared" si="73"/>
        <v>0</v>
      </c>
      <c r="CJ159" s="80">
        <f t="shared" si="73"/>
        <v>0</v>
      </c>
      <c r="CK159" s="80">
        <f t="shared" si="73"/>
        <v>0</v>
      </c>
      <c r="CL159" s="80">
        <f t="shared" si="73"/>
        <v>0</v>
      </c>
      <c r="CM159" s="80">
        <f t="shared" si="73"/>
        <v>0</v>
      </c>
      <c r="CN159" s="80">
        <f t="shared" si="73"/>
        <v>0</v>
      </c>
      <c r="CO159" s="80">
        <f t="shared" si="73"/>
        <v>0</v>
      </c>
      <c r="CP159" s="80">
        <f t="shared" si="73"/>
        <v>0</v>
      </c>
      <c r="CQ159" s="80">
        <f t="shared" si="73"/>
        <v>0</v>
      </c>
      <c r="CR159" s="80">
        <f t="shared" si="73"/>
        <v>0</v>
      </c>
      <c r="CS159" s="80">
        <f t="shared" si="73"/>
        <v>0</v>
      </c>
      <c r="CT159" s="80">
        <f t="shared" si="73"/>
        <v>0</v>
      </c>
      <c r="CU159" s="58"/>
      <c r="CV159" s="80">
        <f t="shared" ref="CV159:DA159" si="74">SUM(CV145:CV158)</f>
        <v>0</v>
      </c>
      <c r="CW159" s="80">
        <f t="shared" si="74"/>
        <v>35</v>
      </c>
      <c r="CX159" s="80">
        <f t="shared" si="74"/>
        <v>0</v>
      </c>
      <c r="CY159" s="80">
        <f t="shared" si="74"/>
        <v>191.28</v>
      </c>
      <c r="CZ159" s="80">
        <f t="shared" si="74"/>
        <v>0</v>
      </c>
      <c r="DA159" s="80">
        <f t="shared" si="74"/>
        <v>0</v>
      </c>
      <c r="DB159" s="61"/>
      <c r="DC159" s="56"/>
      <c r="DD159" s="56"/>
      <c r="DE159" s="56"/>
      <c r="DF159" s="56"/>
      <c r="DG159" s="56"/>
      <c r="DH159" s="56"/>
      <c r="DI159" s="56"/>
      <c r="DJ159" s="56"/>
      <c r="DK159" s="56"/>
    </row>
    <row r="160" spans="1:115" x14ac:dyDescent="0.25">
      <c r="A160" s="105">
        <v>45356</v>
      </c>
      <c r="B160" s="115">
        <v>140</v>
      </c>
      <c r="C160" s="89" t="s">
        <v>144</v>
      </c>
      <c r="D160" s="56" t="s">
        <v>131</v>
      </c>
      <c r="E160" s="83" t="s">
        <v>227</v>
      </c>
      <c r="F160" s="82" t="s">
        <v>146</v>
      </c>
      <c r="G160" s="93"/>
      <c r="H160" s="93"/>
      <c r="I160" s="64">
        <v>12.36</v>
      </c>
      <c r="J160" s="102"/>
      <c r="K160" s="58"/>
      <c r="L160" s="59">
        <v>2.06</v>
      </c>
      <c r="M160" s="58"/>
      <c r="N160" s="102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58"/>
      <c r="AC160" s="84"/>
      <c r="AD160" s="84"/>
      <c r="AE160" s="58"/>
      <c r="AF160" s="84"/>
      <c r="AG160" s="84"/>
      <c r="AH160" s="84"/>
      <c r="AI160" s="84"/>
      <c r="AJ160" s="84"/>
      <c r="AK160" s="84"/>
      <c r="AL160" s="84"/>
      <c r="AM160" s="84"/>
      <c r="AN160" s="84"/>
      <c r="AO160" s="58"/>
      <c r="AP160" s="84"/>
      <c r="AQ160" s="84"/>
      <c r="AR160" s="56">
        <v>10.3</v>
      </c>
      <c r="AS160" s="84"/>
      <c r="AT160" s="56"/>
      <c r="AU160" s="84"/>
      <c r="AV160" s="84"/>
      <c r="AW160" s="84"/>
      <c r="AX160" s="84"/>
      <c r="AY160" s="84"/>
      <c r="AZ160" s="58"/>
      <c r="BA160" s="84"/>
      <c r="BB160" s="84"/>
      <c r="BC160" s="84"/>
      <c r="BD160" s="58"/>
      <c r="BE160" s="84"/>
      <c r="BF160" s="58"/>
      <c r="BG160" s="84"/>
      <c r="BH160" s="58"/>
      <c r="BI160" s="84"/>
      <c r="BJ160" s="58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58"/>
      <c r="BW160" s="84"/>
      <c r="BX160" s="84"/>
      <c r="BY160" s="84"/>
      <c r="BZ160" s="84"/>
      <c r="CA160" s="84"/>
      <c r="CB160" s="84"/>
      <c r="CC160" s="84"/>
      <c r="CD160" s="84"/>
      <c r="CE160" s="58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58"/>
      <c r="CV160" s="84"/>
      <c r="CW160" s="84"/>
      <c r="CX160" s="84"/>
      <c r="CY160" s="84"/>
      <c r="CZ160" s="84"/>
      <c r="DA160" s="84"/>
      <c r="DB160" s="61"/>
      <c r="DC160" s="56"/>
      <c r="DD160" s="56"/>
      <c r="DE160" s="56"/>
      <c r="DF160" s="56"/>
      <c r="DG160" s="56"/>
      <c r="DH160" s="56"/>
      <c r="DI160" s="56"/>
      <c r="DJ160" s="56"/>
      <c r="DK160" s="56"/>
    </row>
    <row r="161" spans="1:115" x14ac:dyDescent="0.25">
      <c r="A161" s="105">
        <v>45356</v>
      </c>
      <c r="B161" s="115">
        <v>141</v>
      </c>
      <c r="C161" s="89" t="s">
        <v>144</v>
      </c>
      <c r="D161" s="56" t="s">
        <v>131</v>
      </c>
      <c r="E161" s="83" t="s">
        <v>227</v>
      </c>
      <c r="F161" s="82" t="s">
        <v>145</v>
      </c>
      <c r="G161" s="93"/>
      <c r="H161" s="93"/>
      <c r="I161" s="64">
        <v>65.63</v>
      </c>
      <c r="J161" s="102"/>
      <c r="K161" s="58"/>
      <c r="L161" s="59">
        <v>10.94</v>
      </c>
      <c r="M161" s="58"/>
      <c r="N161" s="102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58"/>
      <c r="AC161" s="84"/>
      <c r="AD161" s="84"/>
      <c r="AE161" s="58"/>
      <c r="AF161" s="84"/>
      <c r="AG161" s="84"/>
      <c r="AH161" s="84"/>
      <c r="AI161" s="84"/>
      <c r="AJ161" s="84"/>
      <c r="AK161" s="84"/>
      <c r="AL161" s="84"/>
      <c r="AM161" s="84"/>
      <c r="AN161" s="84"/>
      <c r="AO161" s="58"/>
      <c r="AP161" s="84"/>
      <c r="AQ161" s="84"/>
      <c r="AR161" s="56">
        <v>54.69</v>
      </c>
      <c r="AS161" s="84"/>
      <c r="AT161" s="56"/>
      <c r="AU161" s="84"/>
      <c r="AV161" s="84"/>
      <c r="AW161" s="84"/>
      <c r="AX161" s="84"/>
      <c r="AY161" s="84"/>
      <c r="AZ161" s="58"/>
      <c r="BA161" s="84"/>
      <c r="BB161" s="84"/>
      <c r="BC161" s="84"/>
      <c r="BD161" s="58"/>
      <c r="BE161" s="84"/>
      <c r="BF161" s="58"/>
      <c r="BG161" s="84"/>
      <c r="BH161" s="58"/>
      <c r="BI161" s="84"/>
      <c r="BJ161" s="58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58"/>
      <c r="BW161" s="84"/>
      <c r="BX161" s="84"/>
      <c r="BY161" s="84"/>
      <c r="BZ161" s="84"/>
      <c r="CA161" s="84"/>
      <c r="CB161" s="84"/>
      <c r="CC161" s="84"/>
      <c r="CD161" s="84"/>
      <c r="CE161" s="58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58"/>
      <c r="CV161" s="84"/>
      <c r="CW161" s="84"/>
      <c r="CX161" s="84"/>
      <c r="CY161" s="84"/>
      <c r="CZ161" s="84"/>
      <c r="DA161" s="84"/>
      <c r="DB161" s="61"/>
      <c r="DC161" s="56"/>
      <c r="DD161" s="56"/>
      <c r="DE161" s="56"/>
      <c r="DF161" s="56"/>
      <c r="DG161" s="56"/>
      <c r="DH161" s="56"/>
      <c r="DI161" s="56"/>
      <c r="DJ161" s="56"/>
      <c r="DK161" s="56"/>
    </row>
    <row r="162" spans="1:115" x14ac:dyDescent="0.25">
      <c r="A162" s="112">
        <v>45359</v>
      </c>
      <c r="B162" s="115">
        <v>144</v>
      </c>
      <c r="C162" s="87">
        <v>19034</v>
      </c>
      <c r="D162" s="87" t="s">
        <v>120</v>
      </c>
      <c r="E162" s="83" t="s">
        <v>227</v>
      </c>
      <c r="F162" s="87" t="s">
        <v>241</v>
      </c>
      <c r="G162" s="93"/>
      <c r="H162" s="93"/>
      <c r="I162" s="64">
        <v>500</v>
      </c>
      <c r="J162" s="102"/>
      <c r="K162" s="58"/>
      <c r="L162" s="59"/>
      <c r="M162" s="58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58"/>
      <c r="AC162" s="84"/>
      <c r="AD162" s="84"/>
      <c r="AE162" s="58"/>
      <c r="AF162" s="84"/>
      <c r="AG162" s="84"/>
      <c r="AH162" s="84"/>
      <c r="AI162" s="84"/>
      <c r="AJ162" s="84"/>
      <c r="AK162" s="84"/>
      <c r="AL162" s="84"/>
      <c r="AM162" s="84"/>
      <c r="AN162" s="84"/>
      <c r="AO162" s="58"/>
      <c r="AP162" s="84"/>
      <c r="AQ162" s="84"/>
      <c r="AR162" s="84"/>
      <c r="AS162" s="84"/>
      <c r="AT162" s="56"/>
      <c r="AU162" s="84"/>
      <c r="AV162" s="84"/>
      <c r="AW162" s="84"/>
      <c r="AX162" s="84"/>
      <c r="AY162" s="84"/>
      <c r="AZ162" s="58"/>
      <c r="BA162" s="84"/>
      <c r="BB162" s="84"/>
      <c r="BC162" s="84"/>
      <c r="BD162" s="58"/>
      <c r="BE162" s="84"/>
      <c r="BF162" s="58"/>
      <c r="BG162" s="84"/>
      <c r="BH162" s="58"/>
      <c r="BI162" s="56">
        <v>500</v>
      </c>
      <c r="BJ162" s="58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58"/>
      <c r="BW162" s="84"/>
      <c r="BX162" s="84"/>
      <c r="BY162" s="84"/>
      <c r="BZ162" s="84"/>
      <c r="CA162" s="84"/>
      <c r="CB162" s="84"/>
      <c r="CC162" s="84"/>
      <c r="CD162" s="84"/>
      <c r="CE162" s="58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58"/>
      <c r="CV162" s="84"/>
      <c r="CW162" s="84"/>
      <c r="CX162" s="84"/>
      <c r="CY162" s="84"/>
      <c r="CZ162" s="84"/>
      <c r="DA162" s="84"/>
      <c r="DB162" s="61"/>
      <c r="DC162" s="56"/>
      <c r="DD162" s="56"/>
      <c r="DE162" s="56"/>
      <c r="DF162" s="56"/>
      <c r="DG162" s="56"/>
      <c r="DH162" s="56"/>
      <c r="DI162" s="56"/>
      <c r="DJ162" s="56"/>
      <c r="DK162" s="56"/>
    </row>
    <row r="163" spans="1:115" x14ac:dyDescent="0.25">
      <c r="A163" s="112">
        <v>45366</v>
      </c>
      <c r="B163" s="115">
        <v>143</v>
      </c>
      <c r="C163" s="87" t="s">
        <v>141</v>
      </c>
      <c r="D163" s="87" t="s">
        <v>142</v>
      </c>
      <c r="E163" s="83" t="s">
        <v>227</v>
      </c>
      <c r="F163" s="56" t="s">
        <v>143</v>
      </c>
      <c r="G163" s="93"/>
      <c r="H163" s="93"/>
      <c r="I163" s="64">
        <v>312.8</v>
      </c>
      <c r="J163" s="64"/>
      <c r="K163" s="58"/>
      <c r="L163" s="59">
        <v>52.13</v>
      </c>
      <c r="M163" s="58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>
        <v>260.67</v>
      </c>
      <c r="Z163" s="84"/>
      <c r="AA163" s="84"/>
      <c r="AB163" s="58"/>
      <c r="AC163" s="84"/>
      <c r="AD163" s="84"/>
      <c r="AE163" s="58"/>
      <c r="AF163" s="84"/>
      <c r="AG163" s="84"/>
      <c r="AH163" s="84"/>
      <c r="AI163" s="84"/>
      <c r="AJ163" s="84"/>
      <c r="AK163" s="84"/>
      <c r="AL163" s="84"/>
      <c r="AM163" s="84"/>
      <c r="AN163" s="84"/>
      <c r="AO163" s="58"/>
      <c r="AP163" s="84"/>
      <c r="AQ163" s="84"/>
      <c r="AR163" s="84"/>
      <c r="AS163" s="84"/>
      <c r="AT163" s="56"/>
      <c r="AU163" s="84"/>
      <c r="AV163" s="84"/>
      <c r="AW163" s="84"/>
      <c r="AX163" s="84"/>
      <c r="AY163" s="84"/>
      <c r="AZ163" s="58"/>
      <c r="BA163" s="84"/>
      <c r="BB163" s="84"/>
      <c r="BC163" s="84"/>
      <c r="BD163" s="58"/>
      <c r="BE163" s="84"/>
      <c r="BF163" s="58"/>
      <c r="BG163" s="84"/>
      <c r="BH163" s="58"/>
      <c r="BI163" s="84"/>
      <c r="BJ163" s="58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58"/>
      <c r="BW163" s="84"/>
      <c r="BX163" s="84"/>
      <c r="BY163" s="84"/>
      <c r="BZ163" s="84"/>
      <c r="CA163" s="84"/>
      <c r="CB163" s="84"/>
      <c r="CC163" s="84"/>
      <c r="CD163" s="84"/>
      <c r="CE163" s="58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58"/>
      <c r="CV163" s="84"/>
      <c r="CW163" s="84"/>
      <c r="CX163" s="84"/>
      <c r="CY163" s="84"/>
      <c r="CZ163" s="84"/>
      <c r="DA163" s="84"/>
      <c r="DB163" s="61"/>
      <c r="DC163" s="56"/>
      <c r="DD163" s="56"/>
      <c r="DE163" s="56"/>
      <c r="DF163" s="56"/>
      <c r="DG163" s="56"/>
      <c r="DH163" s="56"/>
      <c r="DI163" s="56"/>
      <c r="DJ163" s="56"/>
      <c r="DK163" s="56"/>
    </row>
    <row r="164" spans="1:115" x14ac:dyDescent="0.25">
      <c r="A164" s="105">
        <v>45373</v>
      </c>
      <c r="B164" s="115">
        <v>142</v>
      </c>
      <c r="C164" s="110">
        <v>19043</v>
      </c>
      <c r="D164" s="87" t="s">
        <v>120</v>
      </c>
      <c r="E164" s="83" t="s">
        <v>227</v>
      </c>
      <c r="F164" s="87" t="s">
        <v>129</v>
      </c>
      <c r="G164" s="93"/>
      <c r="H164" s="93"/>
      <c r="I164" s="64">
        <v>943.88</v>
      </c>
      <c r="J164" s="102"/>
      <c r="K164" s="58"/>
      <c r="L164" s="59"/>
      <c r="M164" s="58"/>
      <c r="N164" s="102"/>
      <c r="O164" s="84"/>
      <c r="P164" s="56">
        <v>943.88</v>
      </c>
      <c r="Q164" s="56"/>
      <c r="R164" s="56"/>
      <c r="S164" s="56"/>
      <c r="T164" s="56"/>
      <c r="U164" s="56"/>
      <c r="V164" s="56"/>
      <c r="W164" s="56"/>
      <c r="X164" s="56"/>
      <c r="Y164" s="56"/>
      <c r="Z164" s="84"/>
      <c r="AA164" s="84"/>
      <c r="AB164" s="58"/>
      <c r="AC164" s="84"/>
      <c r="AD164" s="84"/>
      <c r="AE164" s="58"/>
      <c r="AF164" s="84"/>
      <c r="AG164" s="84"/>
      <c r="AH164" s="84"/>
      <c r="AI164" s="84"/>
      <c r="AJ164" s="84"/>
      <c r="AK164" s="84"/>
      <c r="AL164" s="84"/>
      <c r="AM164" s="84"/>
      <c r="AN164" s="84"/>
      <c r="AO164" s="58"/>
      <c r="AP164" s="84"/>
      <c r="AQ164" s="84"/>
      <c r="AR164" s="84"/>
      <c r="AS164" s="84"/>
      <c r="AT164" s="56"/>
      <c r="AU164" s="84"/>
      <c r="AV164" s="84"/>
      <c r="AW164" s="84"/>
      <c r="AX164" s="84"/>
      <c r="AY164" s="84"/>
      <c r="AZ164" s="58"/>
      <c r="BA164" s="84"/>
      <c r="BB164" s="84"/>
      <c r="BC164" s="84"/>
      <c r="BD164" s="58"/>
      <c r="BE164" s="84"/>
      <c r="BF164" s="58"/>
      <c r="BG164" s="84"/>
      <c r="BH164" s="58"/>
      <c r="BI164" s="84"/>
      <c r="BJ164" s="58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58"/>
      <c r="BW164" s="84"/>
      <c r="BX164" s="84"/>
      <c r="BY164" s="84"/>
      <c r="BZ164" s="84"/>
      <c r="CA164" s="84"/>
      <c r="CB164" s="84"/>
      <c r="CC164" s="84"/>
      <c r="CD164" s="84"/>
      <c r="CE164" s="58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58"/>
      <c r="CV164" s="84"/>
      <c r="CW164" s="84"/>
      <c r="CX164" s="84"/>
      <c r="CY164" s="84"/>
      <c r="CZ164" s="84"/>
      <c r="DA164" s="84"/>
      <c r="DB164" s="61"/>
      <c r="DC164" s="56"/>
      <c r="DD164" s="56"/>
      <c r="DE164" s="56"/>
      <c r="DF164" s="56"/>
      <c r="DG164" s="56"/>
      <c r="DH164" s="56"/>
      <c r="DI164" s="56"/>
      <c r="DJ164" s="56"/>
      <c r="DK164" s="56"/>
    </row>
    <row r="165" spans="1:115" x14ac:dyDescent="0.25">
      <c r="A165" s="105">
        <v>45376</v>
      </c>
      <c r="B165" s="115">
        <v>148</v>
      </c>
      <c r="C165" s="87" t="s">
        <v>242</v>
      </c>
      <c r="D165" s="87" t="s">
        <v>120</v>
      </c>
      <c r="E165" s="83" t="s">
        <v>227</v>
      </c>
      <c r="F165" s="87" t="s">
        <v>243</v>
      </c>
      <c r="G165" s="93"/>
      <c r="H165" s="93"/>
      <c r="I165" s="64">
        <v>27.07</v>
      </c>
      <c r="J165" s="102"/>
      <c r="K165" s="58"/>
      <c r="L165" s="59">
        <v>0.83</v>
      </c>
      <c r="M165" s="58"/>
      <c r="N165" s="84"/>
      <c r="O165" s="84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84"/>
      <c r="AA165" s="84"/>
      <c r="AB165" s="58"/>
      <c r="AC165" s="84"/>
      <c r="AD165" s="84"/>
      <c r="AE165" s="58"/>
      <c r="AF165" s="84"/>
      <c r="AG165" s="84"/>
      <c r="AH165" s="84"/>
      <c r="AI165" s="84"/>
      <c r="AJ165" s="84"/>
      <c r="AK165" s="84"/>
      <c r="AL165" s="84"/>
      <c r="AM165" s="84"/>
      <c r="AN165" s="84"/>
      <c r="AO165" s="58"/>
      <c r="AP165" s="84"/>
      <c r="AQ165" s="84"/>
      <c r="AR165" s="84"/>
      <c r="AS165" s="84"/>
      <c r="AT165" s="56"/>
      <c r="AU165" s="84"/>
      <c r="AV165" s="84"/>
      <c r="AW165" s="84"/>
      <c r="AX165" s="84"/>
      <c r="AY165" s="84"/>
      <c r="AZ165" s="58"/>
      <c r="BA165" s="84"/>
      <c r="BB165" s="84"/>
      <c r="BC165" s="84"/>
      <c r="BD165" s="58"/>
      <c r="BE165" s="84"/>
      <c r="BF165" s="58"/>
      <c r="BG165" s="84"/>
      <c r="BH165" s="58"/>
      <c r="BI165" s="84"/>
      <c r="BJ165" s="58"/>
      <c r="BK165" s="84"/>
      <c r="BL165" s="84"/>
      <c r="BM165" s="56">
        <v>26.24</v>
      </c>
      <c r="BN165" s="84"/>
      <c r="BO165" s="84"/>
      <c r="BP165" s="84"/>
      <c r="BQ165" s="84"/>
      <c r="BR165" s="84"/>
      <c r="BS165" s="84"/>
      <c r="BT165" s="84"/>
      <c r="BU165" s="84"/>
      <c r="BV165" s="58"/>
      <c r="BW165" s="84"/>
      <c r="BX165" s="84"/>
      <c r="BY165" s="84"/>
      <c r="BZ165" s="84"/>
      <c r="CA165" s="84"/>
      <c r="CB165" s="84"/>
      <c r="CC165" s="84"/>
      <c r="CD165" s="84"/>
      <c r="CE165" s="58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58"/>
      <c r="CV165" s="84"/>
      <c r="CW165" s="84"/>
      <c r="CX165" s="84"/>
      <c r="CY165" s="84"/>
      <c r="CZ165" s="84"/>
      <c r="DA165" s="84"/>
      <c r="DB165" s="61"/>
      <c r="DC165" s="56"/>
      <c r="DD165" s="56"/>
      <c r="DE165" s="56"/>
      <c r="DF165" s="56"/>
      <c r="DG165" s="56"/>
      <c r="DH165" s="56"/>
      <c r="DI165" s="56"/>
      <c r="DJ165" s="56"/>
      <c r="DK165" s="56"/>
    </row>
    <row r="166" spans="1:115" x14ac:dyDescent="0.25">
      <c r="A166" s="105">
        <v>45376</v>
      </c>
      <c r="B166" s="115">
        <v>147</v>
      </c>
      <c r="C166" s="110">
        <v>19042</v>
      </c>
      <c r="D166" s="87" t="s">
        <v>120</v>
      </c>
      <c r="E166" s="83" t="s">
        <v>227</v>
      </c>
      <c r="F166" s="87" t="s">
        <v>244</v>
      </c>
      <c r="G166" s="93"/>
      <c r="H166" s="93"/>
      <c r="I166" s="64">
        <v>58.44</v>
      </c>
      <c r="J166" s="102"/>
      <c r="K166" s="58"/>
      <c r="L166" s="59">
        <v>9.74</v>
      </c>
      <c r="M166" s="58"/>
      <c r="N166" s="84"/>
      <c r="O166" s="84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84"/>
      <c r="AA166" s="84"/>
      <c r="AB166" s="58"/>
      <c r="AC166" s="84"/>
      <c r="AD166" s="84"/>
      <c r="AE166" s="58"/>
      <c r="AF166" s="84"/>
      <c r="AG166" s="84"/>
      <c r="AH166" s="84"/>
      <c r="AI166" s="84"/>
      <c r="AJ166" s="84"/>
      <c r="AK166" s="84"/>
      <c r="AL166" s="84"/>
      <c r="AM166" s="84"/>
      <c r="AN166" s="84"/>
      <c r="AO166" s="58"/>
      <c r="AP166" s="84"/>
      <c r="AQ166" s="84"/>
      <c r="AR166" s="84"/>
      <c r="AS166" s="84"/>
      <c r="AT166" s="56"/>
      <c r="AU166" s="84"/>
      <c r="AV166" s="84"/>
      <c r="AW166" s="84"/>
      <c r="AX166" s="84"/>
      <c r="AY166" s="84"/>
      <c r="AZ166" s="58"/>
      <c r="BA166" s="84"/>
      <c r="BB166" s="84"/>
      <c r="BC166" s="84"/>
      <c r="BD166" s="58"/>
      <c r="BE166" s="84"/>
      <c r="BF166" s="58"/>
      <c r="BG166" s="84"/>
      <c r="BH166" s="58"/>
      <c r="BI166" s="84"/>
      <c r="BJ166" s="58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58"/>
      <c r="BW166" s="84"/>
      <c r="BX166" s="84"/>
      <c r="BY166" s="84"/>
      <c r="BZ166" s="84"/>
      <c r="CA166" s="84"/>
      <c r="CB166" s="84"/>
      <c r="CC166" s="84"/>
      <c r="CD166" s="84"/>
      <c r="CE166" s="58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58"/>
      <c r="CV166" s="84"/>
      <c r="CW166" s="84"/>
      <c r="CX166" s="84"/>
      <c r="CY166" s="84"/>
      <c r="CZ166" s="84"/>
      <c r="DA166" s="84">
        <v>48.7</v>
      </c>
      <c r="DB166" s="61"/>
      <c r="DC166" s="56"/>
      <c r="DD166" s="56"/>
      <c r="DE166" s="56"/>
      <c r="DF166" s="56"/>
      <c r="DG166" s="56"/>
      <c r="DH166" s="56"/>
      <c r="DI166" s="56"/>
      <c r="DJ166" s="56"/>
      <c r="DK166" s="56"/>
    </row>
    <row r="167" spans="1:115" x14ac:dyDescent="0.25">
      <c r="A167" s="105">
        <v>45380</v>
      </c>
      <c r="B167" s="115">
        <v>145</v>
      </c>
      <c r="C167" s="110" t="s">
        <v>156</v>
      </c>
      <c r="D167" s="87" t="s">
        <v>157</v>
      </c>
      <c r="E167" s="83" t="s">
        <v>227</v>
      </c>
      <c r="F167" s="56" t="s">
        <v>158</v>
      </c>
      <c r="G167" s="93"/>
      <c r="H167" s="93"/>
      <c r="I167" s="64">
        <v>14</v>
      </c>
      <c r="J167" s="67"/>
      <c r="K167" s="58"/>
      <c r="L167" s="59">
        <v>2.33</v>
      </c>
      <c r="M167" s="58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84"/>
      <c r="AA167" s="84"/>
      <c r="AB167" s="58"/>
      <c r="AC167" s="84"/>
      <c r="AD167" s="84"/>
      <c r="AE167" s="58"/>
      <c r="AF167" s="84"/>
      <c r="AG167" s="84"/>
      <c r="AH167" s="84"/>
      <c r="AI167" s="84"/>
      <c r="AJ167" s="84"/>
      <c r="AK167" s="84"/>
      <c r="AL167" s="84"/>
      <c r="AM167" s="84"/>
      <c r="AN167" s="84"/>
      <c r="AO167" s="58"/>
      <c r="AP167" s="84"/>
      <c r="AQ167" s="84"/>
      <c r="AR167" s="84"/>
      <c r="AS167" s="84"/>
      <c r="AT167" s="56">
        <v>11.67</v>
      </c>
      <c r="AU167" s="84"/>
      <c r="AV167" s="84"/>
      <c r="AW167" s="84"/>
      <c r="AX167" s="84"/>
      <c r="AY167" s="84"/>
      <c r="AZ167" s="58"/>
      <c r="BA167" s="84"/>
      <c r="BB167" s="84"/>
      <c r="BC167" s="84"/>
      <c r="BD167" s="58"/>
      <c r="BE167" s="84"/>
      <c r="BF167" s="58"/>
      <c r="BG167" s="84"/>
      <c r="BH167" s="58"/>
      <c r="BI167" s="84"/>
      <c r="BJ167" s="58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58"/>
      <c r="BW167" s="84"/>
      <c r="BX167" s="84"/>
      <c r="BY167" s="84"/>
      <c r="BZ167" s="84"/>
      <c r="CA167" s="84"/>
      <c r="CB167" s="84"/>
      <c r="CC167" s="84"/>
      <c r="CD167" s="84"/>
      <c r="CE167" s="58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58"/>
      <c r="CV167" s="84"/>
      <c r="CW167" s="84"/>
      <c r="CX167" s="84"/>
      <c r="CY167" s="84"/>
      <c r="CZ167" s="84"/>
      <c r="DA167" s="84"/>
      <c r="DB167" s="61"/>
      <c r="DC167" s="56"/>
      <c r="DD167" s="56"/>
      <c r="DE167" s="56"/>
      <c r="DF167" s="56"/>
      <c r="DG167" s="56"/>
      <c r="DH167" s="56"/>
      <c r="DI167" s="56"/>
      <c r="DJ167" s="56"/>
      <c r="DK167" s="56"/>
    </row>
    <row r="168" spans="1:115" x14ac:dyDescent="0.25">
      <c r="A168" s="105"/>
      <c r="B168" s="83"/>
      <c r="C168" s="87"/>
      <c r="D168" s="83"/>
      <c r="E168" s="83"/>
      <c r="F168" s="87"/>
      <c r="G168" s="93"/>
      <c r="H168" s="93"/>
      <c r="I168" s="64"/>
      <c r="J168" s="102"/>
      <c r="K168" s="58"/>
      <c r="L168" s="59"/>
      <c r="M168" s="58"/>
      <c r="N168" s="102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58"/>
      <c r="AC168" s="84"/>
      <c r="AD168" s="84"/>
      <c r="AE168" s="58"/>
      <c r="AF168" s="84"/>
      <c r="AG168" s="84"/>
      <c r="AH168" s="84"/>
      <c r="AI168" s="84"/>
      <c r="AJ168" s="84"/>
      <c r="AK168" s="84"/>
      <c r="AL168" s="84"/>
      <c r="AM168" s="84"/>
      <c r="AN168" s="84"/>
      <c r="AO168" s="58"/>
      <c r="AP168" s="84"/>
      <c r="AQ168" s="84"/>
      <c r="AR168" s="84"/>
      <c r="AS168" s="84"/>
      <c r="AT168" s="56"/>
      <c r="AU168" s="84"/>
      <c r="AV168" s="84"/>
      <c r="AW168" s="84"/>
      <c r="AX168" s="84"/>
      <c r="AY168" s="84"/>
      <c r="AZ168" s="58"/>
      <c r="BA168" s="84"/>
      <c r="BB168" s="84"/>
      <c r="BC168" s="84"/>
      <c r="BD168" s="58"/>
      <c r="BE168" s="84"/>
      <c r="BF168" s="58"/>
      <c r="BG168" s="84"/>
      <c r="BH168" s="58"/>
      <c r="BI168" s="84"/>
      <c r="BJ168" s="58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58"/>
      <c r="BW168" s="84"/>
      <c r="BX168" s="84"/>
      <c r="BY168" s="84"/>
      <c r="BZ168" s="84"/>
      <c r="CA168" s="84"/>
      <c r="CB168" s="84"/>
      <c r="CC168" s="84"/>
      <c r="CD168" s="84"/>
      <c r="CE168" s="58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58"/>
      <c r="CV168" s="84"/>
      <c r="CW168" s="84"/>
      <c r="CX168" s="84"/>
      <c r="CY168" s="84"/>
      <c r="CZ168" s="84"/>
      <c r="DA168" s="84"/>
      <c r="DB168" s="61"/>
      <c r="DC168" s="56"/>
      <c r="DD168" s="56"/>
      <c r="DE168" s="56"/>
      <c r="DF168" s="56"/>
      <c r="DG168" s="56"/>
      <c r="DH168" s="56"/>
      <c r="DI168" s="56"/>
      <c r="DJ168" s="56"/>
      <c r="DK168" s="56"/>
    </row>
    <row r="169" spans="1:115" x14ac:dyDescent="0.25">
      <c r="A169" s="137" t="s">
        <v>245</v>
      </c>
      <c r="B169" s="137"/>
      <c r="C169" s="137"/>
      <c r="D169" s="137"/>
      <c r="E169" s="137"/>
      <c r="F169" s="138"/>
      <c r="G169" s="90">
        <f>H169+DD2++DI2+DK17+DK16+DK15+DK14+DK13+DK12+DK11+DK10+DK9+DK8+DK7+DK6</f>
        <v>152654.76999999999</v>
      </c>
      <c r="H169" s="90">
        <f>H159-I169+J169</f>
        <v>96117.840000000026</v>
      </c>
      <c r="I169" s="106">
        <f>SUM(I160:I168)</f>
        <v>1934.18</v>
      </c>
      <c r="J169" s="79">
        <f>SUM(J160:J168)</f>
        <v>0</v>
      </c>
      <c r="K169" s="58"/>
      <c r="L169" s="80">
        <f>SUM(L160:L168)</f>
        <v>78.029999999999987</v>
      </c>
      <c r="M169" s="58"/>
      <c r="N169" s="80">
        <f t="shared" ref="N169:AA169" si="75">SUM(N160:N168)</f>
        <v>0</v>
      </c>
      <c r="O169" s="80">
        <f t="shared" si="75"/>
        <v>0</v>
      </c>
      <c r="P169" s="80">
        <f t="shared" si="75"/>
        <v>943.88</v>
      </c>
      <c r="Q169" s="80">
        <f t="shared" si="75"/>
        <v>0</v>
      </c>
      <c r="R169" s="80">
        <f t="shared" si="75"/>
        <v>0</v>
      </c>
      <c r="S169" s="80">
        <f t="shared" si="75"/>
        <v>0</v>
      </c>
      <c r="T169" s="80">
        <f t="shared" si="75"/>
        <v>0</v>
      </c>
      <c r="U169" s="80">
        <f t="shared" si="75"/>
        <v>0</v>
      </c>
      <c r="V169" s="80">
        <f t="shared" si="75"/>
        <v>0</v>
      </c>
      <c r="W169" s="80">
        <f t="shared" si="75"/>
        <v>0</v>
      </c>
      <c r="X169" s="80">
        <f t="shared" si="75"/>
        <v>0</v>
      </c>
      <c r="Y169" s="80">
        <f t="shared" si="75"/>
        <v>260.67</v>
      </c>
      <c r="Z169" s="80">
        <f t="shared" si="75"/>
        <v>0</v>
      </c>
      <c r="AA169" s="80">
        <f t="shared" si="75"/>
        <v>0</v>
      </c>
      <c r="AB169" s="58"/>
      <c r="AC169" s="80">
        <f>SUM(AC160:AC168)</f>
        <v>0</v>
      </c>
      <c r="AD169" s="80">
        <f>SUM(AD160:AD168)</f>
        <v>0</v>
      </c>
      <c r="AE169" s="58"/>
      <c r="AF169" s="80">
        <f t="shared" ref="AF169:AN169" si="76">SUM(AF160:AF168)</f>
        <v>0</v>
      </c>
      <c r="AG169" s="80">
        <f t="shared" si="76"/>
        <v>0</v>
      </c>
      <c r="AH169" s="80">
        <f t="shared" si="76"/>
        <v>0</v>
      </c>
      <c r="AI169" s="80">
        <f t="shared" si="76"/>
        <v>0</v>
      </c>
      <c r="AJ169" s="80">
        <f t="shared" si="76"/>
        <v>0</v>
      </c>
      <c r="AK169" s="80">
        <f t="shared" si="76"/>
        <v>0</v>
      </c>
      <c r="AL169" s="80">
        <f t="shared" si="76"/>
        <v>0</v>
      </c>
      <c r="AM169" s="80">
        <f t="shared" si="76"/>
        <v>0</v>
      </c>
      <c r="AN169" s="80">
        <f t="shared" si="76"/>
        <v>0</v>
      </c>
      <c r="AO169" s="58"/>
      <c r="AP169" s="80">
        <f t="shared" ref="AP169:AY169" si="77">SUM(AP160:AP168)</f>
        <v>0</v>
      </c>
      <c r="AQ169" s="80">
        <f t="shared" si="77"/>
        <v>0</v>
      </c>
      <c r="AR169" s="80">
        <f t="shared" si="77"/>
        <v>64.989999999999995</v>
      </c>
      <c r="AS169" s="80">
        <f t="shared" si="77"/>
        <v>0</v>
      </c>
      <c r="AT169" s="80">
        <f t="shared" si="77"/>
        <v>11.67</v>
      </c>
      <c r="AU169" s="80">
        <f t="shared" si="77"/>
        <v>0</v>
      </c>
      <c r="AV169" s="80">
        <f t="shared" si="77"/>
        <v>0</v>
      </c>
      <c r="AW169" s="80">
        <f t="shared" si="77"/>
        <v>0</v>
      </c>
      <c r="AX169" s="80">
        <f t="shared" si="77"/>
        <v>0</v>
      </c>
      <c r="AY169" s="80">
        <f t="shared" si="77"/>
        <v>0</v>
      </c>
      <c r="AZ169" s="58"/>
      <c r="BA169" s="80">
        <f>SUM(BA160:BA168)</f>
        <v>0</v>
      </c>
      <c r="BB169" s="80">
        <f>SUM(BB160:BB168)</f>
        <v>0</v>
      </c>
      <c r="BC169" s="80">
        <f>SUM(BC160:BC168)</f>
        <v>0</v>
      </c>
      <c r="BD169" s="58"/>
      <c r="BE169" s="80">
        <f>SUM(BE160:BE168)</f>
        <v>0</v>
      </c>
      <c r="BF169" s="58"/>
      <c r="BG169" s="80">
        <f>SUM(BG160:BG168)</f>
        <v>0</v>
      </c>
      <c r="BH169" s="58"/>
      <c r="BI169" s="80">
        <f>SUM(BI160:BI168)</f>
        <v>500</v>
      </c>
      <c r="BJ169" s="58"/>
      <c r="BK169" s="80">
        <f t="shared" ref="BK169:BU169" si="78">SUM(BK160:BK168)</f>
        <v>0</v>
      </c>
      <c r="BL169" s="80">
        <f t="shared" si="78"/>
        <v>0</v>
      </c>
      <c r="BM169" s="80">
        <f t="shared" si="78"/>
        <v>26.24</v>
      </c>
      <c r="BN169" s="80">
        <f t="shared" si="78"/>
        <v>0</v>
      </c>
      <c r="BO169" s="80">
        <f t="shared" si="78"/>
        <v>0</v>
      </c>
      <c r="BP169" s="80">
        <f t="shared" si="78"/>
        <v>0</v>
      </c>
      <c r="BQ169" s="80">
        <f t="shared" si="78"/>
        <v>0</v>
      </c>
      <c r="BR169" s="80">
        <f t="shared" si="78"/>
        <v>0</v>
      </c>
      <c r="BS169" s="80">
        <f t="shared" si="78"/>
        <v>0</v>
      </c>
      <c r="BT169" s="80">
        <f t="shared" si="78"/>
        <v>0</v>
      </c>
      <c r="BU169" s="80">
        <f t="shared" si="78"/>
        <v>0</v>
      </c>
      <c r="BV169" s="58"/>
      <c r="BW169" s="80">
        <f t="shared" ref="BW169:CD169" si="79">SUM(BW160:BW168)</f>
        <v>0</v>
      </c>
      <c r="BX169" s="80">
        <f t="shared" si="79"/>
        <v>0</v>
      </c>
      <c r="BY169" s="80">
        <f t="shared" si="79"/>
        <v>0</v>
      </c>
      <c r="BZ169" s="80">
        <f t="shared" si="79"/>
        <v>0</v>
      </c>
      <c r="CA169" s="80">
        <f t="shared" si="79"/>
        <v>0</v>
      </c>
      <c r="CB169" s="80">
        <f t="shared" si="79"/>
        <v>0</v>
      </c>
      <c r="CC169" s="80">
        <f t="shared" si="79"/>
        <v>0</v>
      </c>
      <c r="CD169" s="80">
        <f t="shared" si="79"/>
        <v>0</v>
      </c>
      <c r="CE169" s="58"/>
      <c r="CF169" s="80">
        <f t="shared" ref="CF169:CT169" si="80">SUM(CF160:CF168)</f>
        <v>0</v>
      </c>
      <c r="CG169" s="80">
        <f t="shared" si="80"/>
        <v>0</v>
      </c>
      <c r="CH169" s="80">
        <f t="shared" si="80"/>
        <v>0</v>
      </c>
      <c r="CI169" s="80">
        <f t="shared" si="80"/>
        <v>0</v>
      </c>
      <c r="CJ169" s="80">
        <f t="shared" si="80"/>
        <v>0</v>
      </c>
      <c r="CK169" s="80">
        <f t="shared" si="80"/>
        <v>0</v>
      </c>
      <c r="CL169" s="80">
        <f t="shared" si="80"/>
        <v>0</v>
      </c>
      <c r="CM169" s="80">
        <f t="shared" si="80"/>
        <v>0</v>
      </c>
      <c r="CN169" s="80">
        <f t="shared" si="80"/>
        <v>0</v>
      </c>
      <c r="CO169" s="80">
        <f t="shared" si="80"/>
        <v>0</v>
      </c>
      <c r="CP169" s="80">
        <f t="shared" si="80"/>
        <v>0</v>
      </c>
      <c r="CQ169" s="80">
        <f t="shared" si="80"/>
        <v>0</v>
      </c>
      <c r="CR169" s="80">
        <f t="shared" si="80"/>
        <v>0</v>
      </c>
      <c r="CS169" s="80">
        <f t="shared" si="80"/>
        <v>0</v>
      </c>
      <c r="CT169" s="80">
        <f t="shared" si="80"/>
        <v>0</v>
      </c>
      <c r="CU169" s="58"/>
      <c r="CV169" s="80">
        <f t="shared" ref="CV169:DA169" si="81">SUM(CV160:CV168)</f>
        <v>0</v>
      </c>
      <c r="CW169" s="80">
        <f t="shared" si="81"/>
        <v>0</v>
      </c>
      <c r="CX169" s="80">
        <f t="shared" si="81"/>
        <v>0</v>
      </c>
      <c r="CY169" s="80">
        <f t="shared" si="81"/>
        <v>0</v>
      </c>
      <c r="CZ169" s="80">
        <f t="shared" si="81"/>
        <v>0</v>
      </c>
      <c r="DA169" s="80">
        <f t="shared" si="81"/>
        <v>48.7</v>
      </c>
      <c r="DB169" s="61"/>
      <c r="DC169" s="56"/>
      <c r="DD169" s="56"/>
      <c r="DE169" s="56"/>
      <c r="DF169" s="56"/>
      <c r="DG169" s="56"/>
      <c r="DH169" s="56"/>
      <c r="DI169" s="56"/>
      <c r="DJ169" s="56"/>
      <c r="DK169" s="56"/>
    </row>
    <row r="170" spans="1:115" ht="15.75" thickBot="1" x14ac:dyDescent="0.3">
      <c r="A170" s="118"/>
      <c r="B170" s="118"/>
      <c r="C170" s="118"/>
      <c r="D170" s="118"/>
      <c r="E170" s="118"/>
      <c r="F170" s="118" t="s">
        <v>246</v>
      </c>
      <c r="G170" s="118"/>
      <c r="H170" s="118"/>
      <c r="I170" s="119">
        <f>SUM(I169,I159, I144,I138,I126, I99,I90,I72,I63,I46,I32,I21)</f>
        <v>42988.799999999996</v>
      </c>
      <c r="J170" s="120">
        <f>SUM(J144,J138,J126,J99, J90,J72,J63,J46,J32,J21)</f>
        <v>60090.04</v>
      </c>
      <c r="K170" s="58"/>
      <c r="L170" s="121">
        <f>SUM(L169,L159,L144,L138,L126,L99, L90,L72,L63,L46,L32,L21)</f>
        <v>2317.3800000000006</v>
      </c>
      <c r="M170" s="58"/>
      <c r="N170" s="122">
        <f t="shared" ref="N170:AA170" si="82">SUM(N169,N159,N144,N138, N126,N99,N90,N72,N63,N46,N32,N21)</f>
        <v>0</v>
      </c>
      <c r="O170" s="122">
        <f t="shared" si="82"/>
        <v>0</v>
      </c>
      <c r="P170" s="122">
        <f t="shared" si="82"/>
        <v>1811.5</v>
      </c>
      <c r="Q170" s="122">
        <f t="shared" si="82"/>
        <v>0</v>
      </c>
      <c r="R170" s="122">
        <f t="shared" si="82"/>
        <v>0</v>
      </c>
      <c r="S170" s="122">
        <f t="shared" si="82"/>
        <v>0</v>
      </c>
      <c r="T170" s="122">
        <f t="shared" si="82"/>
        <v>0</v>
      </c>
      <c r="U170" s="122">
        <f t="shared" si="82"/>
        <v>0</v>
      </c>
      <c r="V170" s="122">
        <f t="shared" si="82"/>
        <v>580</v>
      </c>
      <c r="W170" s="122">
        <f t="shared" si="82"/>
        <v>0</v>
      </c>
      <c r="X170" s="122">
        <f t="shared" si="82"/>
        <v>0</v>
      </c>
      <c r="Y170" s="122">
        <f t="shared" si="82"/>
        <v>3128.0400000000004</v>
      </c>
      <c r="Z170" s="122">
        <f t="shared" si="82"/>
        <v>0</v>
      </c>
      <c r="AA170" s="122">
        <f t="shared" si="82"/>
        <v>0</v>
      </c>
      <c r="AB170" s="123"/>
      <c r="AC170" s="122">
        <f>SUM(AC169,AC159,AC144,AC138, AC126,AC99,AC90,AC72,AC63,AC46,AC32,AC21)</f>
        <v>1028</v>
      </c>
      <c r="AD170" s="122">
        <f>SUM(AD169,AD159,AD144,AD138, AD126,AD99,AD90,AD72,AD63,AD46,AD32,AD21)</f>
        <v>177</v>
      </c>
      <c r="AE170" s="123"/>
      <c r="AF170" s="122">
        <f t="shared" ref="AF170:AN170" si="83">SUM(AF169,AF159,AF144,AF138, AF126,AF99,AF90,AF72,AF63,AF46,AF32,AF21)</f>
        <v>5625.39</v>
      </c>
      <c r="AG170" s="122">
        <f t="shared" si="83"/>
        <v>0</v>
      </c>
      <c r="AH170" s="122">
        <f t="shared" si="83"/>
        <v>3533.7999999999997</v>
      </c>
      <c r="AI170" s="122">
        <f t="shared" si="83"/>
        <v>3891.7400000000002</v>
      </c>
      <c r="AJ170" s="122">
        <f t="shared" si="83"/>
        <v>0</v>
      </c>
      <c r="AK170" s="122">
        <f t="shared" si="83"/>
        <v>0</v>
      </c>
      <c r="AL170" s="122">
        <f t="shared" si="83"/>
        <v>0</v>
      </c>
      <c r="AM170" s="122">
        <f t="shared" si="83"/>
        <v>85.66</v>
      </c>
      <c r="AN170" s="122">
        <f t="shared" si="83"/>
        <v>0</v>
      </c>
      <c r="AO170" s="123"/>
      <c r="AP170" s="122">
        <f t="shared" ref="AP170:AY170" si="84">SUM(AP169,AP159,AP144,AP138, AP126,AP99,AP90,AP72,AP63,AP46,AP32,AP21)</f>
        <v>154.54000000000002</v>
      </c>
      <c r="AQ170" s="122">
        <f t="shared" si="84"/>
        <v>27.5</v>
      </c>
      <c r="AR170" s="122">
        <f t="shared" si="84"/>
        <v>667.4899999999999</v>
      </c>
      <c r="AS170" s="122">
        <f t="shared" si="84"/>
        <v>24.99</v>
      </c>
      <c r="AT170" s="122">
        <f t="shared" si="84"/>
        <v>142.09</v>
      </c>
      <c r="AU170" s="122">
        <f t="shared" si="84"/>
        <v>550</v>
      </c>
      <c r="AV170" s="122">
        <f t="shared" si="84"/>
        <v>0</v>
      </c>
      <c r="AW170" s="122">
        <f t="shared" si="84"/>
        <v>20.05</v>
      </c>
      <c r="AX170" s="122">
        <f t="shared" si="84"/>
        <v>0</v>
      </c>
      <c r="AY170" s="122">
        <f t="shared" si="84"/>
        <v>77</v>
      </c>
      <c r="AZ170" s="123"/>
      <c r="BA170" s="122">
        <f>SUM(BA169,BA159,BA144,BA138, BA126,BA99,BA90,BA72,BA63,BA46,BA32,BA21)</f>
        <v>0</v>
      </c>
      <c r="BB170" s="122">
        <f>SUM(BB169,BB159,BB144,BB138, BB126,BB99,BB90,BB72,BB63,BB46,BB32,BB21)</f>
        <v>16.7</v>
      </c>
      <c r="BC170" s="122">
        <f>SUM(BC169,BC159,BC144,BC138, BC126,BC99,BC90,BC72,BC63,BC46,BC32,BC21)</f>
        <v>245.20000000000002</v>
      </c>
      <c r="BD170" s="123"/>
      <c r="BE170" s="122">
        <f>SUM(BE169,BE159,BE144,BE138, BE126,BE99,BE90,BE72,BE63,BE46,BE32,BE21)</f>
        <v>0</v>
      </c>
      <c r="BF170" s="123"/>
      <c r="BG170" s="122">
        <f>SUM(BG169,BG159,BG144,BG138, BG126,BG99,BG90,BG72,BG63,BG46,BG32,BG21)</f>
        <v>1205.1500000000001</v>
      </c>
      <c r="BH170" s="123"/>
      <c r="BI170" s="122">
        <f>SUM(BI169,BI159,BI144,BI138, BI126,BI99,BI90,BI72,BI63,BI46,BI32,BI21)</f>
        <v>2491.96</v>
      </c>
      <c r="BJ170" s="123"/>
      <c r="BK170" s="122">
        <f t="shared" ref="BK170:BU170" si="85">SUM(BK169,BK159,BK144,BK138, BK126,BK99,BK90,BK72,BK63,BK46,BK32,BK21)</f>
        <v>23.32</v>
      </c>
      <c r="BL170" s="122">
        <f t="shared" si="85"/>
        <v>500</v>
      </c>
      <c r="BM170" s="122">
        <f t="shared" si="85"/>
        <v>26.24</v>
      </c>
      <c r="BN170" s="122">
        <f t="shared" si="85"/>
        <v>0</v>
      </c>
      <c r="BO170" s="122">
        <f t="shared" si="85"/>
        <v>542.4</v>
      </c>
      <c r="BP170" s="122">
        <f t="shared" si="85"/>
        <v>0</v>
      </c>
      <c r="BQ170" s="122">
        <f t="shared" si="85"/>
        <v>145</v>
      </c>
      <c r="BR170" s="122">
        <f t="shared" si="85"/>
        <v>0</v>
      </c>
      <c r="BS170" s="122">
        <f t="shared" si="85"/>
        <v>0</v>
      </c>
      <c r="BT170" s="122">
        <f t="shared" si="85"/>
        <v>0</v>
      </c>
      <c r="BU170" s="122">
        <f t="shared" si="85"/>
        <v>0</v>
      </c>
      <c r="BV170" s="123"/>
      <c r="BW170" s="122">
        <f t="shared" ref="BW170:CD170" si="86">SUM(BW169,BW159,BW144,BW138, BW126,BW99,BW90,BW72,BW63,BW46,BW32,BW21)</f>
        <v>134</v>
      </c>
      <c r="BX170" s="122">
        <f t="shared" si="86"/>
        <v>342.5</v>
      </c>
      <c r="BY170" s="122">
        <f t="shared" si="86"/>
        <v>1720.87</v>
      </c>
      <c r="BZ170" s="122">
        <f t="shared" si="86"/>
        <v>379.15</v>
      </c>
      <c r="CA170" s="122">
        <f t="shared" si="86"/>
        <v>0</v>
      </c>
      <c r="CB170" s="122">
        <f t="shared" si="86"/>
        <v>375.64000000000004</v>
      </c>
      <c r="CC170" s="122">
        <f t="shared" si="86"/>
        <v>0</v>
      </c>
      <c r="CD170" s="122">
        <f t="shared" si="86"/>
        <v>0</v>
      </c>
      <c r="CE170" s="123"/>
      <c r="CF170" s="122">
        <f t="shared" ref="CF170:CT170" si="87">SUM(CF169,CF159,CF144,CF138, CF126,CF99,CF90,CF72,CF63,CF46,CF32,CF21)</f>
        <v>0</v>
      </c>
      <c r="CG170" s="122">
        <f t="shared" si="87"/>
        <v>0</v>
      </c>
      <c r="CH170" s="122">
        <f t="shared" si="87"/>
        <v>0</v>
      </c>
      <c r="CI170" s="122">
        <f t="shared" si="87"/>
        <v>0</v>
      </c>
      <c r="CJ170" s="122">
        <f t="shared" si="87"/>
        <v>0</v>
      </c>
      <c r="CK170" s="122">
        <f t="shared" si="87"/>
        <v>0</v>
      </c>
      <c r="CL170" s="122">
        <f t="shared" si="87"/>
        <v>0</v>
      </c>
      <c r="CM170" s="122">
        <f t="shared" si="87"/>
        <v>0</v>
      </c>
      <c r="CN170" s="122">
        <f t="shared" si="87"/>
        <v>0</v>
      </c>
      <c r="CO170" s="122">
        <f t="shared" si="87"/>
        <v>0</v>
      </c>
      <c r="CP170" s="122">
        <f t="shared" si="87"/>
        <v>0</v>
      </c>
      <c r="CQ170" s="122">
        <f t="shared" si="87"/>
        <v>0</v>
      </c>
      <c r="CR170" s="122">
        <f t="shared" si="87"/>
        <v>0</v>
      </c>
      <c r="CS170" s="122">
        <f t="shared" si="87"/>
        <v>0</v>
      </c>
      <c r="CT170" s="122">
        <f t="shared" si="87"/>
        <v>0</v>
      </c>
      <c r="CU170" s="123"/>
      <c r="CV170" s="122">
        <f t="shared" ref="CV170:DA170" si="88">SUM(CV169,CV159,CV144,CV138, CV126,CV99,CV90,CV72,CV63,CV46,CV32,CV21)</f>
        <v>0</v>
      </c>
      <c r="CW170" s="122">
        <f t="shared" si="88"/>
        <v>35</v>
      </c>
      <c r="CX170" s="122">
        <f t="shared" si="88"/>
        <v>3391.7</v>
      </c>
      <c r="CY170" s="122">
        <f t="shared" si="88"/>
        <v>191.28</v>
      </c>
      <c r="CZ170" s="122">
        <f t="shared" si="88"/>
        <v>0</v>
      </c>
      <c r="DA170" s="122">
        <f t="shared" si="88"/>
        <v>7380.52</v>
      </c>
      <c r="DB170" s="61"/>
      <c r="DI170" s="56"/>
      <c r="DJ170" s="56"/>
      <c r="DK170" s="56"/>
    </row>
    <row r="171" spans="1:115" ht="15.75" thickTop="1" x14ac:dyDescent="0.25">
      <c r="A171" s="142" t="s">
        <v>247</v>
      </c>
      <c r="B171" s="142"/>
      <c r="C171" s="142"/>
      <c r="D171" s="142"/>
      <c r="E171" s="142"/>
      <c r="F171" s="142"/>
      <c r="G171" s="124"/>
      <c r="H171" s="124"/>
      <c r="I171" s="125">
        <f>I3-I170</f>
        <v>84858.110000000015</v>
      </c>
      <c r="J171" s="126"/>
      <c r="K171" s="56"/>
      <c r="L171" s="56">
        <v>-2317.38</v>
      </c>
      <c r="M171" s="56"/>
      <c r="N171" s="56">
        <f t="shared" ref="N171:AA171" si="89">N3-N170</f>
        <v>500</v>
      </c>
      <c r="O171" s="56">
        <f t="shared" si="89"/>
        <v>400</v>
      </c>
      <c r="P171" s="56">
        <f t="shared" si="89"/>
        <v>88.5</v>
      </c>
      <c r="Q171" s="56">
        <f t="shared" si="89"/>
        <v>600</v>
      </c>
      <c r="R171" s="56">
        <f t="shared" si="89"/>
        <v>9000</v>
      </c>
      <c r="S171" s="56">
        <f t="shared" si="89"/>
        <v>600</v>
      </c>
      <c r="T171" s="56">
        <f t="shared" si="89"/>
        <v>2600</v>
      </c>
      <c r="U171" s="56">
        <f t="shared" si="89"/>
        <v>400</v>
      </c>
      <c r="V171" s="56">
        <f t="shared" si="89"/>
        <v>-70</v>
      </c>
      <c r="W171" s="56">
        <f t="shared" si="89"/>
        <v>500</v>
      </c>
      <c r="X171" s="56">
        <f t="shared" si="89"/>
        <v>400</v>
      </c>
      <c r="Y171" s="56">
        <f t="shared" si="89"/>
        <v>-628.04000000000042</v>
      </c>
      <c r="Z171" s="56">
        <f t="shared" si="89"/>
        <v>80</v>
      </c>
      <c r="AA171" s="56">
        <f t="shared" si="89"/>
        <v>300</v>
      </c>
      <c r="AB171" s="56"/>
      <c r="AC171" s="56">
        <f>AC3-AC170</f>
        <v>-3</v>
      </c>
      <c r="AD171" s="56">
        <f>AD3-AD170</f>
        <v>3</v>
      </c>
      <c r="AE171" s="56"/>
      <c r="AF171" s="56">
        <f t="shared" ref="AF171:AN171" si="90">AF3-AF170</f>
        <v>5888.61</v>
      </c>
      <c r="AG171" s="56">
        <f t="shared" si="90"/>
        <v>2535</v>
      </c>
      <c r="AH171" s="56">
        <f t="shared" si="90"/>
        <v>1687.2000000000003</v>
      </c>
      <c r="AI171" s="56">
        <f t="shared" si="90"/>
        <v>1675.2599999999998</v>
      </c>
      <c r="AJ171" s="56">
        <f t="shared" si="90"/>
        <v>1500</v>
      </c>
      <c r="AK171" s="56">
        <f t="shared" si="90"/>
        <v>180</v>
      </c>
      <c r="AL171" s="56">
        <f t="shared" si="90"/>
        <v>480</v>
      </c>
      <c r="AM171" s="56">
        <f t="shared" si="90"/>
        <v>-35.659999999999997</v>
      </c>
      <c r="AN171" s="56">
        <f t="shared" si="90"/>
        <v>250</v>
      </c>
      <c r="AO171" s="56"/>
      <c r="AP171" s="56">
        <f t="shared" ref="AP171:AY171" si="91">AP3-AP170</f>
        <v>1845.46</v>
      </c>
      <c r="AQ171" s="56">
        <f t="shared" si="91"/>
        <v>272.5</v>
      </c>
      <c r="AR171" s="56">
        <f t="shared" si="91"/>
        <v>-7.4899999999998954</v>
      </c>
      <c r="AS171" s="56">
        <f t="shared" si="91"/>
        <v>1.0000000000001563E-2</v>
      </c>
      <c r="AT171" s="56">
        <f t="shared" si="91"/>
        <v>205.91</v>
      </c>
      <c r="AU171" s="56">
        <f t="shared" si="91"/>
        <v>250</v>
      </c>
      <c r="AV171" s="56">
        <f t="shared" si="91"/>
        <v>100</v>
      </c>
      <c r="AW171" s="56">
        <f t="shared" si="91"/>
        <v>29.95</v>
      </c>
      <c r="AX171" s="56">
        <f t="shared" si="91"/>
        <v>50</v>
      </c>
      <c r="AY171" s="56">
        <f t="shared" si="91"/>
        <v>7</v>
      </c>
      <c r="AZ171" s="56"/>
      <c r="BA171" s="56">
        <f>BA3-BA170</f>
        <v>200</v>
      </c>
      <c r="BB171" s="56">
        <f>BB3-BB170</f>
        <v>33.299999999999997</v>
      </c>
      <c r="BC171" s="56">
        <f>BC3-BC170</f>
        <v>754.8</v>
      </c>
      <c r="BD171" s="56"/>
      <c r="BE171" s="56">
        <f>BE3-BE170</f>
        <v>1000</v>
      </c>
      <c r="BF171" s="56"/>
      <c r="BG171" s="56">
        <f>BG3-BG170</f>
        <v>-205.15000000000009</v>
      </c>
      <c r="BH171" s="56"/>
      <c r="BI171" s="56">
        <f>BI3-BI170</f>
        <v>1508.04</v>
      </c>
      <c r="BJ171" s="56"/>
      <c r="BK171" s="56">
        <f t="shared" ref="BK171:BU171" si="92">BK3-BK170</f>
        <v>176.68</v>
      </c>
      <c r="BL171" s="56">
        <f t="shared" si="92"/>
        <v>0</v>
      </c>
      <c r="BM171" s="56">
        <f t="shared" si="92"/>
        <v>33.760000000000005</v>
      </c>
      <c r="BN171" s="56">
        <f t="shared" si="92"/>
        <v>500</v>
      </c>
      <c r="BO171" s="56">
        <f t="shared" si="92"/>
        <v>-267.39999999999998</v>
      </c>
      <c r="BP171" s="56">
        <f t="shared" si="92"/>
        <v>250</v>
      </c>
      <c r="BQ171" s="56">
        <f t="shared" si="92"/>
        <v>2355</v>
      </c>
      <c r="BR171" s="56">
        <f t="shared" si="92"/>
        <v>500</v>
      </c>
      <c r="BS171" s="56">
        <f t="shared" si="92"/>
        <v>4000</v>
      </c>
      <c r="BT171" s="56">
        <f t="shared" si="92"/>
        <v>5000</v>
      </c>
      <c r="BU171" s="56">
        <f t="shared" si="92"/>
        <v>200</v>
      </c>
      <c r="BV171" s="56"/>
      <c r="BW171" s="56">
        <f t="shared" ref="BW171:CD171" si="93">BW3-BW170</f>
        <v>16</v>
      </c>
      <c r="BX171" s="56">
        <f t="shared" si="93"/>
        <v>157.5</v>
      </c>
      <c r="BY171" s="56">
        <f t="shared" si="93"/>
        <v>29.130000000000109</v>
      </c>
      <c r="BZ171" s="56">
        <f t="shared" si="93"/>
        <v>920.85</v>
      </c>
      <c r="CA171" s="56">
        <f t="shared" si="93"/>
        <v>500</v>
      </c>
      <c r="CB171" s="56">
        <f t="shared" si="93"/>
        <v>124.35999999999996</v>
      </c>
      <c r="CC171" s="56">
        <f t="shared" si="93"/>
        <v>3000</v>
      </c>
      <c r="CD171" s="56">
        <f t="shared" si="93"/>
        <v>500</v>
      </c>
      <c r="CE171" s="56"/>
      <c r="CF171" s="56">
        <f t="shared" ref="CF171:CT171" si="94">CF3-CF170</f>
        <v>1000</v>
      </c>
      <c r="CG171" s="56">
        <f t="shared" si="94"/>
        <v>330.3</v>
      </c>
      <c r="CH171" s="56">
        <f t="shared" si="94"/>
        <v>11560.5</v>
      </c>
      <c r="CI171" s="56">
        <f t="shared" si="94"/>
        <v>9468.6</v>
      </c>
      <c r="CJ171" s="56">
        <f t="shared" si="94"/>
        <v>33.03</v>
      </c>
      <c r="CK171" s="56">
        <f t="shared" si="94"/>
        <v>1266.1500000000001</v>
      </c>
      <c r="CL171" s="56">
        <f t="shared" si="94"/>
        <v>550.5</v>
      </c>
      <c r="CM171" s="56">
        <f t="shared" si="94"/>
        <v>110.1</v>
      </c>
      <c r="CN171" s="56">
        <f t="shared" si="94"/>
        <v>34.130000000000003</v>
      </c>
      <c r="CO171" s="56">
        <f t="shared" si="94"/>
        <v>165.15</v>
      </c>
      <c r="CP171" s="56">
        <f t="shared" si="94"/>
        <v>57.25</v>
      </c>
      <c r="CQ171" s="56">
        <f t="shared" si="94"/>
        <v>660.6</v>
      </c>
      <c r="CR171" s="56">
        <f t="shared" si="94"/>
        <v>550.5</v>
      </c>
      <c r="CS171" s="56">
        <f t="shared" si="94"/>
        <v>660.6</v>
      </c>
      <c r="CT171" s="56">
        <f t="shared" si="94"/>
        <v>6055.5</v>
      </c>
      <c r="CU171" s="56"/>
      <c r="CV171" s="56">
        <f t="shared" ref="CV171:DA171" si="95">CV3-CV170</f>
        <v>50</v>
      </c>
      <c r="CW171" s="56">
        <f t="shared" si="95"/>
        <v>15</v>
      </c>
      <c r="CX171" s="56">
        <f t="shared" si="95"/>
        <v>-1391.6999999999998</v>
      </c>
      <c r="CY171" s="56">
        <f t="shared" si="95"/>
        <v>58.72</v>
      </c>
      <c r="CZ171" s="56">
        <f t="shared" si="95"/>
        <v>350</v>
      </c>
      <c r="DA171" s="56">
        <f t="shared" si="95"/>
        <v>2619.4799999999996</v>
      </c>
      <c r="DI171" s="56"/>
      <c r="DJ171" s="56"/>
      <c r="DK171" s="56"/>
    </row>
    <row r="172" spans="1:115" x14ac:dyDescent="0.25">
      <c r="DI172" s="56"/>
      <c r="DJ172" s="56"/>
      <c r="DK172" s="56"/>
    </row>
    <row r="173" spans="1:115" x14ac:dyDescent="0.25">
      <c r="A173" s="141" t="s">
        <v>248</v>
      </c>
      <c r="B173" s="141"/>
      <c r="C173" s="141"/>
      <c r="D173" s="141"/>
      <c r="E173" s="141"/>
      <c r="F173" s="141"/>
      <c r="G173" s="56"/>
      <c r="H173" s="56"/>
      <c r="I173" s="21"/>
      <c r="J173" s="56"/>
      <c r="DI173" s="56"/>
      <c r="DJ173" s="56"/>
      <c r="DK173" s="56"/>
    </row>
    <row r="174" spans="1:115" x14ac:dyDescent="0.25">
      <c r="DI174" s="56"/>
      <c r="DJ174" s="56"/>
      <c r="DK174" s="56"/>
    </row>
    <row r="175" spans="1:115" x14ac:dyDescent="0.25">
      <c r="C175" s="127"/>
      <c r="D175" s="127"/>
      <c r="E175" s="127"/>
      <c r="F175" s="127"/>
      <c r="I175" s="128"/>
      <c r="DI175" s="56"/>
      <c r="DJ175" s="56"/>
      <c r="DK175" s="56"/>
    </row>
    <row r="176" spans="1:115" x14ac:dyDescent="0.25">
      <c r="C176" s="127"/>
      <c r="D176" s="127"/>
      <c r="E176" s="127"/>
      <c r="F176" s="127"/>
      <c r="H176" s="68"/>
      <c r="DI176" s="56"/>
      <c r="DJ176" s="56"/>
      <c r="DK176" s="56"/>
    </row>
    <row r="177" spans="3:115" x14ac:dyDescent="0.25">
      <c r="C177" s="127"/>
      <c r="D177" s="127"/>
      <c r="E177" s="127"/>
      <c r="F177" s="127"/>
      <c r="H177" s="68"/>
      <c r="I177" s="128"/>
      <c r="N177" s="56"/>
      <c r="DI177" s="56"/>
      <c r="DJ177" s="56"/>
      <c r="DK177" s="56"/>
    </row>
    <row r="178" spans="3:115" x14ac:dyDescent="0.25">
      <c r="C178" s="127"/>
      <c r="D178" s="129"/>
      <c r="E178" s="83"/>
      <c r="F178" s="127"/>
      <c r="H178" s="71"/>
      <c r="DI178" s="56"/>
      <c r="DJ178" s="56"/>
      <c r="DK178" s="56"/>
    </row>
    <row r="179" spans="3:115" x14ac:dyDescent="0.25">
      <c r="C179" s="127"/>
      <c r="D179" s="129"/>
      <c r="E179" s="127"/>
      <c r="F179" s="127"/>
      <c r="DI179" s="56"/>
      <c r="DJ179" s="56"/>
      <c r="DK179" s="56"/>
    </row>
    <row r="180" spans="3:115" x14ac:dyDescent="0.25">
      <c r="C180" s="127"/>
      <c r="D180" s="129"/>
      <c r="E180" s="127"/>
      <c r="F180" s="127"/>
    </row>
    <row r="181" spans="3:115" x14ac:dyDescent="0.25">
      <c r="C181" s="127"/>
      <c r="D181" s="129"/>
      <c r="E181" s="127"/>
      <c r="F181" s="127"/>
      <c r="I181" s="130"/>
    </row>
    <row r="182" spans="3:115" x14ac:dyDescent="0.25">
      <c r="C182" s="127"/>
      <c r="D182" s="129"/>
      <c r="E182" s="127"/>
      <c r="F182" s="127"/>
      <c r="I182" s="131"/>
    </row>
    <row r="183" spans="3:115" x14ac:dyDescent="0.25">
      <c r="C183" s="127"/>
      <c r="D183" s="129"/>
      <c r="E183" s="127"/>
      <c r="F183" s="127"/>
      <c r="I183" s="132"/>
    </row>
    <row r="184" spans="3:115" x14ac:dyDescent="0.25">
      <c r="C184" s="127"/>
      <c r="D184" s="127"/>
      <c r="E184" s="83"/>
      <c r="F184" s="83"/>
      <c r="I184" s="131"/>
    </row>
    <row r="185" spans="3:115" x14ac:dyDescent="0.25">
      <c r="C185" s="127"/>
      <c r="D185" s="127"/>
      <c r="E185" s="127"/>
      <c r="F185" s="127"/>
      <c r="G185" s="133"/>
    </row>
    <row r="186" spans="3:115" x14ac:dyDescent="0.25">
      <c r="C186" s="127"/>
      <c r="D186" s="127"/>
      <c r="E186" s="127"/>
      <c r="F186" s="127"/>
      <c r="G186" s="134"/>
    </row>
    <row r="187" spans="3:115" x14ac:dyDescent="0.25">
      <c r="C187" s="127"/>
      <c r="D187" s="83"/>
      <c r="E187" s="83"/>
      <c r="F187" s="83"/>
      <c r="G187" s="134"/>
    </row>
    <row r="188" spans="3:115" x14ac:dyDescent="0.25">
      <c r="C188" s="127"/>
      <c r="D188" s="127"/>
      <c r="E188" s="127"/>
      <c r="F188" s="83"/>
      <c r="G188" s="128"/>
    </row>
    <row r="189" spans="3:115" x14ac:dyDescent="0.25">
      <c r="C189" s="127"/>
      <c r="D189" s="127"/>
      <c r="E189" s="83"/>
      <c r="F189" s="83"/>
    </row>
    <row r="190" spans="3:115" x14ac:dyDescent="0.25">
      <c r="C190" s="127"/>
      <c r="D190" s="127"/>
      <c r="E190" s="83"/>
      <c r="F190" s="83"/>
    </row>
  </sheetData>
  <sheetProtection algorithmName="SHA-512" hashValue="1rXKe+iFz9DhhDJ6vCF8lQIHvDz0fcfWOSMMNuLcxm2CWQ08jY43FLl1UV12Ct4dorf4qzrx88N2OJ8PE4V30Q==" saltValue="EFn0ZVSbHabsQ0/4ZZhh/g==" spinCount="100000" sheet="1" objects="1" scenarios="1" selectLockedCells="1" selectUnlockedCells="1"/>
  <mergeCells count="17">
    <mergeCell ref="A144:F144"/>
    <mergeCell ref="A159:F159"/>
    <mergeCell ref="A169:F169"/>
    <mergeCell ref="A171:F171"/>
    <mergeCell ref="A173:F173"/>
    <mergeCell ref="A138:F138"/>
    <mergeCell ref="L17:L18"/>
    <mergeCell ref="AR17:AR18"/>
    <mergeCell ref="A21:F21"/>
    <mergeCell ref="DI28:DJ28"/>
    <mergeCell ref="A32:F32"/>
    <mergeCell ref="A46:F46"/>
    <mergeCell ref="A63:F63"/>
    <mergeCell ref="A72:F72"/>
    <mergeCell ref="A90:F90"/>
    <mergeCell ref="A99:F99"/>
    <mergeCell ref="A126:F126"/>
  </mergeCells>
  <pageMargins left="0.7" right="0.7" top="0.75" bottom="0.75" header="0.3" footer="0.3"/>
  <ignoredErrors>
    <ignoredError sqref="D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Cashbook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Greenwood</dc:creator>
  <cp:lastModifiedBy>Alexandra Greenwood</cp:lastModifiedBy>
  <dcterms:created xsi:type="dcterms:W3CDTF">2024-03-28T14:17:08Z</dcterms:created>
  <dcterms:modified xsi:type="dcterms:W3CDTF">2024-04-11T12:16:25Z</dcterms:modified>
</cp:coreProperties>
</file>